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10" activeTab="2"/>
  </bookViews>
  <sheets>
    <sheet name="Criteria" sheetId="1" r:id="rId1"/>
    <sheet name="input for RPA" sheetId="2" r:id="rId2"/>
    <sheet name="RB2_RPA" sheetId="3" r:id="rId3"/>
    <sheet name="final limit" sheetId="4" r:id="rId4"/>
    <sheet name="Hg mass-based limits4_9" sheetId="5" r:id="rId5"/>
    <sheet name="D 608" sheetId="6" r:id="rId6"/>
    <sheet name="D 614" sheetId="7" r:id="rId7"/>
    <sheet name="D 624" sheetId="8" r:id="rId8"/>
    <sheet name="D 625" sheetId="9" r:id="rId9"/>
    <sheet name="D Tributyltin" sheetId="10" r:id="rId10"/>
    <sheet name="ERS II CTR Pollutants" sheetId="11" r:id="rId11"/>
    <sheet name="Antimony&amp;Thallium" sheetId="12" r:id="rId12"/>
    <sheet name="Sheet1" sheetId="13" r:id="rId13"/>
  </sheets>
  <definedNames>
    <definedName name="_xlnm.Print_Area" localSheetId="7">'D 624'!$A$1:$CU$25</definedName>
    <definedName name="_xlnm.Print_Area" localSheetId="8">'D 625'!$A$1:$EI$71</definedName>
    <definedName name="_xlnm.Print_Titles" localSheetId="0">'Criteria'!$7:$10</definedName>
    <definedName name="_xlnm.Print_Titles" localSheetId="5">'D 608'!$A:$A</definedName>
    <definedName name="_xlnm.Print_Titles" localSheetId="6">'D 614'!$A:$A</definedName>
    <definedName name="_xlnm.Print_Titles" localSheetId="7">'D 624'!$A:$A</definedName>
    <definedName name="_xlnm.Print_Titles" localSheetId="8">'D 625'!$A:$A</definedName>
    <definedName name="_xlnm.Print_Titles" localSheetId="9">'D Tributyltin'!$A:$A</definedName>
    <definedName name="_xlnm.Print_Titles" localSheetId="2">'RB2_RPA'!$7:$9</definedName>
  </definedNames>
  <calcPr fullCalcOnLoad="1"/>
</workbook>
</file>

<file path=xl/comments1.xml><?xml version="1.0" encoding="utf-8"?>
<comments xmlns="http://schemas.openxmlformats.org/spreadsheetml/2006/main">
  <authors>
    <author>Dr. Indra N. Mitra</author>
    <author>laducan</author>
  </authors>
  <commentList>
    <comment ref="B1" authorId="0">
      <text>
        <r>
          <rPr>
            <b/>
            <sz val="8"/>
            <rFont val="Tahoma"/>
            <family val="0"/>
          </rPr>
          <t>RB2: BP criteria selected for As, Cd, Cr, Pb, Hg, Ni, Se, Ag, Zn, and CN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0"/>
          </rPr>
          <t xml:space="preserve">Table 1 of paragraph b(2) - page 31717 of CTR </t>
        </r>
        <r>
          <rPr>
            <sz val="8"/>
            <rFont val="Tahoma"/>
            <family val="0"/>
          </rPr>
          <t xml:space="preserve">
</t>
        </r>
      </text>
    </comment>
    <comment ref="X8" authorId="0">
      <text>
        <r>
          <rPr>
            <b/>
            <sz val="8"/>
            <rFont val="Tahoma"/>
            <family val="0"/>
          </rPr>
          <t xml:space="preserve">Table 2 of paragraph b(2) - page 31717 of CTR 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see footnote 'e' in BP, Table 3-4</t>
        </r>
      </text>
    </comment>
    <comment ref="G14" authorId="0">
      <text>
        <r>
          <rPr>
            <b/>
            <sz val="8"/>
            <rFont val="Tahoma"/>
            <family val="0"/>
          </rPr>
          <t>see footnote 'e' in BP, Table 3-4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X14" authorId="0">
      <text>
        <r>
          <rPr>
            <b/>
            <sz val="8"/>
            <rFont val="Tahoma"/>
            <family val="0"/>
          </rPr>
          <t>used eq in Table 3 of paragrapg (b)(2)- page 31717 of CTR</t>
        </r>
        <r>
          <rPr>
            <sz val="8"/>
            <rFont val="Tahoma"/>
            <family val="0"/>
          </rPr>
          <t xml:space="preserve">
</t>
        </r>
      </text>
    </comment>
    <comment ref="Y14" authorId="0">
      <text>
        <r>
          <rPr>
            <b/>
            <sz val="8"/>
            <rFont val="Tahoma"/>
            <family val="0"/>
          </rPr>
          <t>used eq in Table 3 of paragrapg (b)(2)- page 31717 of CTR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0"/>
          </rPr>
          <t>see footnote 'g' in BP, Table 3-4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see footnote 'g' in BP, Table 3-4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see footnote 'h' in BP, Table 3-4</t>
        </r>
      </text>
    </comment>
    <comment ref="G18" authorId="0">
      <text>
        <r>
          <rPr>
            <b/>
            <sz val="8"/>
            <rFont val="Tahoma"/>
            <family val="0"/>
          </rPr>
          <t>see footnote 'h' in BP, Table 3-4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used eq in Table 3 of paragrapg (b)(2)- page 31717 of CTR</t>
        </r>
      </text>
    </comment>
    <comment ref="Y18" authorId="0">
      <text>
        <r>
          <rPr>
            <b/>
            <sz val="8"/>
            <rFont val="Tahoma"/>
            <family val="0"/>
          </rPr>
          <t>used eq in Table 3 of paragrapg (b)(2)- page 31717 of CTR</t>
        </r>
      </text>
    </comment>
    <comment ref="B19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see footnote 'j' in BP, Table 3-4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see footnote 'g' in BP, Table 3-4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see footnote 'p'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>see footnote 'k' in BP, Table 3-4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select BP criteria for RB2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see footnote 'j'in BP, Table 3-4</t>
        </r>
        <r>
          <rPr>
            <sz val="8"/>
            <rFont val="Tahoma"/>
            <family val="0"/>
          </rPr>
          <t xml:space="preserve">
5/1/02 Formula corrected per BP Amendments 2/1997</t>
        </r>
      </text>
    </comment>
    <comment ref="G24" authorId="0">
      <text>
        <r>
          <rPr>
            <b/>
            <sz val="8"/>
            <rFont val="Tahoma"/>
            <family val="0"/>
          </rPr>
          <t>see footnote 'g'in BP, Table 3-4</t>
        </r>
        <r>
          <rPr>
            <sz val="8"/>
            <rFont val="Tahoma"/>
            <family val="0"/>
          </rPr>
          <t xml:space="preserve">
5/1/02 Formula corrected per BP Amendments 2/1997
</t>
        </r>
      </text>
    </comment>
    <comment ref="N24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O24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N64" authorId="0">
      <text>
        <r>
          <rPr>
            <b/>
            <sz val="8"/>
            <rFont val="Tahoma"/>
            <family val="0"/>
          </rPr>
          <t xml:space="preserve">see footnote 'f' </t>
        </r>
        <r>
          <rPr>
            <sz val="8"/>
            <rFont val="Tahoma"/>
            <family val="0"/>
          </rPr>
          <t xml:space="preserve">
</t>
        </r>
      </text>
    </comment>
    <comment ref="O64" authorId="0">
      <text>
        <r>
          <rPr>
            <b/>
            <sz val="8"/>
            <rFont val="Tahoma"/>
            <family val="0"/>
          </rPr>
          <t xml:space="preserve">see footnote 'f' </t>
        </r>
        <r>
          <rPr>
            <sz val="8"/>
            <rFont val="Tahoma"/>
            <family val="0"/>
          </rPr>
          <t xml:space="preserve">
</t>
        </r>
      </text>
    </comment>
    <comment ref="F19" authorId="1">
      <text>
        <r>
          <rPr>
            <sz val="8"/>
            <rFont val="Tahoma"/>
            <family val="2"/>
          </rPr>
          <t>although 0.012 is desirable, compliance can only be met at 0.025 det. Limit. See BP footnote for details. Table 3-4.</t>
        </r>
      </text>
    </comment>
    <comment ref="J132" authorId="1">
      <text>
        <r>
          <rPr>
            <sz val="8"/>
            <rFont val="Tahoma"/>
            <family val="0"/>
          </rPr>
          <t xml:space="preserve">It is an EPA revised criteria (sw). For details, see email from RB2 (LR).
</t>
        </r>
      </text>
    </comment>
    <comment ref="P21" authorId="1">
      <text>
        <r>
          <rPr>
            <sz val="8"/>
            <rFont val="Tahoma"/>
            <family val="2"/>
          </rPr>
          <t>Refer to CTR, footnotes p and q, for explanation.  NTR values apply to Suisun Bay, both freshwater and saltwater values.</t>
        </r>
      </text>
    </comment>
    <comment ref="Q21" authorId="1">
      <text>
        <r>
          <rPr>
            <sz val="8"/>
            <rFont val="Tahoma"/>
            <family val="0"/>
          </rPr>
          <t xml:space="preserve">Refer to CTR, footnotes p and q, for explanation.  NTR values apply to Suisun Bay, both freshwater and saltwater values.
</t>
        </r>
      </text>
    </comment>
    <comment ref="P14" authorId="1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These reflect the values in the CTR, not the revised Cd criteria published in April 2000.</t>
        </r>
      </text>
    </comment>
    <comment ref="T14" authorId="1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These reflect the values in the CTR, not the revised Cd criteria/factors published in April 2000.</t>
        </r>
      </text>
    </comment>
  </commentList>
</comments>
</file>

<file path=xl/comments11.xml><?xml version="1.0" encoding="utf-8"?>
<comments xmlns="http://schemas.openxmlformats.org/spreadsheetml/2006/main">
  <authors>
    <author>laducan</author>
  </authors>
  <commentList>
    <comment ref="P444" authorId="0">
      <text>
        <r>
          <rPr>
            <sz val="8"/>
            <rFont val="Tahoma"/>
            <family val="0"/>
          </rPr>
          <t xml:space="preserve">DNQ
</t>
        </r>
      </text>
    </comment>
  </commentList>
</comments>
</file>

<file path=xl/comments13.xml><?xml version="1.0" encoding="utf-8"?>
<comments xmlns="http://schemas.openxmlformats.org/spreadsheetml/2006/main">
  <authors>
    <author>laducan</author>
  </authors>
  <commentList>
    <comment ref="B2" authorId="0">
      <text>
        <r>
          <rPr>
            <sz val="8"/>
            <rFont val="Tahoma"/>
            <family val="0"/>
          </rPr>
          <t xml:space="preserve">Chlorodibromomethane
</t>
        </r>
      </text>
    </comment>
    <comment ref="E2" authorId="0">
      <text>
        <r>
          <rPr>
            <sz val="8"/>
            <rFont val="Tahoma"/>
            <family val="2"/>
          </rPr>
          <t>dichlorobromomethane</t>
        </r>
      </text>
    </comment>
  </commentList>
</comments>
</file>

<file path=xl/comments2.xml><?xml version="1.0" encoding="utf-8"?>
<comments xmlns="http://schemas.openxmlformats.org/spreadsheetml/2006/main">
  <authors>
    <author>Dr. Indra N. Mitra</author>
    <author>laducan</author>
  </authors>
  <commentList>
    <comment ref="D8" authorId="0">
      <text>
        <r>
          <rPr>
            <b/>
            <sz val="8"/>
            <rFont val="Tahoma"/>
            <family val="0"/>
          </rPr>
          <t>Enter data if it is an "Y" in the 1st column to the left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Indra:</t>
        </r>
        <r>
          <rPr>
            <sz val="8"/>
            <rFont val="Tahoma"/>
            <family val="0"/>
          </rPr>
          <t xml:space="preserve">
Enter data only if there is an 'Y' in 1st column to the left</t>
        </r>
      </text>
    </comment>
    <comment ref="F8" authorId="0">
      <text>
        <r>
          <rPr>
            <b/>
            <sz val="8"/>
            <rFont val="Tahoma"/>
            <family val="0"/>
          </rPr>
          <t>Indra:</t>
        </r>
        <r>
          <rPr>
            <sz val="8"/>
            <rFont val="Tahoma"/>
            <family val="0"/>
          </rPr>
          <t xml:space="preserve">
Enter data only if there is 'N' in 2nd column to the left and 'Y' in 3rd column to the left</t>
        </r>
      </text>
    </comment>
    <comment ref="J8" authorId="0">
      <text>
        <r>
          <rPr>
            <b/>
            <sz val="8"/>
            <rFont val="Tahoma"/>
            <family val="0"/>
          </rPr>
          <t>Enter data if it is an "Y" in the 1st column to the left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Indra:</t>
        </r>
        <r>
          <rPr>
            <sz val="8"/>
            <rFont val="Tahoma"/>
            <family val="0"/>
          </rPr>
          <t xml:space="preserve">
Enter data only if there is an 'Y' in 1st column to the left</t>
        </r>
      </text>
    </comment>
    <comment ref="F21" authorId="1">
      <text>
        <r>
          <rPr>
            <sz val="8"/>
            <rFont val="Tahoma"/>
            <family val="0"/>
          </rPr>
          <t xml:space="preserve">DNQ value
</t>
        </r>
      </text>
    </comment>
    <comment ref="E27" authorId="1">
      <text>
        <r>
          <rPr>
            <sz val="8"/>
            <rFont val="Tahoma"/>
            <family val="0"/>
          </rPr>
          <t xml:space="preserve">Yellow-highlighted cells indicate data is from Discharger's data set, not ERS.
</t>
        </r>
      </text>
    </comment>
    <comment ref="E42" authorId="1">
      <text>
        <r>
          <rPr>
            <sz val="8"/>
            <rFont val="Tahoma"/>
            <family val="2"/>
          </rPr>
          <t>sum of cis&amp;trans portions</t>
        </r>
      </text>
    </comment>
    <comment ref="L26" authorId="1">
      <text>
        <r>
          <rPr>
            <sz val="8"/>
            <rFont val="Tahoma"/>
            <family val="0"/>
          </rPr>
          <t xml:space="preserve">Background values for some organics (from CTR No. 16-126) are from Interim 13267 Report, "S.F. Bay Ambient Water Monitoring Interim Report" (May 15, 2003); others are from SFEI website.
</t>
        </r>
      </text>
    </comment>
    <comment ref="K78" authorId="1">
      <text>
        <r>
          <rPr>
            <sz val="8"/>
            <rFont val="Tahoma"/>
            <family val="2"/>
          </rPr>
          <t>This value was previously =28; but was incorrectly entered.</t>
        </r>
      </text>
    </comment>
  </commentList>
</comments>
</file>

<file path=xl/comments4.xml><?xml version="1.0" encoding="utf-8"?>
<comments xmlns="http://schemas.openxmlformats.org/spreadsheetml/2006/main">
  <authors>
    <author>laducan</author>
  </authors>
  <commentList>
    <comment ref="B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C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D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E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F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I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J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B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C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D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E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F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I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J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B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C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D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E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F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I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J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G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G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G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K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K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K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A8" authorId="0">
      <text>
        <r>
          <rPr>
            <sz val="8"/>
            <rFont val="Tahoma"/>
            <family val="0"/>
          </rPr>
          <t xml:space="preserve">If sampling frequency is 4x/month or less, set n=4 (see pg. 8 of SIP).
</t>
        </r>
      </text>
    </comment>
    <comment ref="A7" authorId="0">
      <text>
        <r>
          <rPr>
            <sz val="8"/>
            <rFont val="Tahoma"/>
            <family val="2"/>
          </rPr>
          <t>Maximum of 10 for RB 2 facilities</t>
        </r>
      </text>
    </comment>
    <comment ref="H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H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H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F15" authorId="0">
      <text>
        <r>
          <rPr>
            <sz val="8"/>
            <rFont val="Tahoma"/>
            <family val="0"/>
          </rPr>
          <t xml:space="preserve">BACWA data submitted 5/16/2003. Instructed to use (by GP, RWQCB) in calcs.
</t>
        </r>
      </text>
    </comment>
    <comment ref="F49" authorId="0">
      <text>
        <r>
          <rPr>
            <sz val="8"/>
            <rFont val="Tahoma"/>
            <family val="0"/>
          </rPr>
          <t xml:space="preserve">BACWA data submitted 5/16/2003. Instructed to use (by GP, RWQCB) in calcs.
</t>
        </r>
      </text>
    </comment>
    <comment ref="F50" authorId="0">
      <text>
        <r>
          <rPr>
            <sz val="8"/>
            <rFont val="Tahoma"/>
            <family val="0"/>
          </rPr>
          <t xml:space="preserve">BACWA data submitted 5/16/2003. Instructed to use (by GP, RWQCB) in calcs.
</t>
        </r>
      </text>
    </comment>
    <comment ref="L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M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N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L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M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N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L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M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N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L16" authorId="0">
      <text>
        <r>
          <rPr>
            <sz val="8"/>
            <rFont val="Tahoma"/>
            <family val="0"/>
          </rPr>
          <t xml:space="preserve">This value represents the method detection limit. This parameter has not been detected in the receiving water for samples collected for the Interim 13267 SFEI Report.
</t>
        </r>
      </text>
    </comment>
    <comment ref="M16" authorId="0">
      <text>
        <r>
          <rPr>
            <sz val="8"/>
            <rFont val="Tahoma"/>
            <family val="0"/>
          </rPr>
          <t xml:space="preserve">This value represents the method detection limit. This parameter has not been detected in the receiving water for samples collected for the Interim 13267 SFEI Report.
</t>
        </r>
      </text>
    </comment>
    <comment ref="N16" authorId="0">
      <text>
        <r>
          <rPr>
            <sz val="8"/>
            <rFont val="Tahoma"/>
            <family val="0"/>
          </rPr>
          <t xml:space="preserve">This value represents the method detection limit. This parameter has not been detected in the receiving water for samples collected for the Interim 13267 SFEI Report.
</t>
        </r>
      </text>
    </comment>
    <comment ref="G16" authorId="0">
      <text>
        <r>
          <rPr>
            <sz val="8"/>
            <rFont val="Tahoma"/>
            <family val="0"/>
          </rPr>
          <t xml:space="preserve">This value represents the method detection limit. This parameter has not been detected in the receiving water for samples collected for the Interim 13267 SFEI Report.
</t>
        </r>
      </text>
    </comment>
    <comment ref="H16" authorId="0">
      <text>
        <r>
          <rPr>
            <sz val="8"/>
            <rFont val="Tahoma"/>
            <family val="0"/>
          </rPr>
          <t xml:space="preserve">No background data available.
</t>
        </r>
      </text>
    </comment>
  </commentList>
</comments>
</file>

<file path=xl/sharedStrings.xml><?xml version="1.0" encoding="utf-8"?>
<sst xmlns="http://schemas.openxmlformats.org/spreadsheetml/2006/main" count="14251" uniqueCount="529">
  <si>
    <t>Beginning</t>
  </si>
  <si>
    <t>Step 2</t>
  </si>
  <si>
    <t>Step 3</t>
  </si>
  <si>
    <t>Step 4</t>
  </si>
  <si>
    <t>Step 5</t>
  </si>
  <si>
    <t>Step 6</t>
  </si>
  <si>
    <t xml:space="preserve">Constituent name </t>
  </si>
  <si>
    <t>Basin Plan Objectives (ug/L)- Regional Board 2</t>
  </si>
  <si>
    <t>CTR Water Quality Criteria (ug/L)</t>
  </si>
  <si>
    <t>from Table 4-3</t>
  </si>
  <si>
    <t>Freshwater</t>
  </si>
  <si>
    <t>Saltwater</t>
  </si>
  <si>
    <t xml:space="preserve">Conversion Factor (CF) </t>
  </si>
  <si>
    <t>Deep Water (24-hr)</t>
  </si>
  <si>
    <t>1-hr</t>
  </si>
  <si>
    <t>24-hr</t>
  </si>
  <si>
    <t>Max</t>
  </si>
  <si>
    <t>4-day</t>
  </si>
  <si>
    <t>Organisms only</t>
  </si>
  <si>
    <t>freshwater acute criteria</t>
  </si>
  <si>
    <t>freshwater chronic criteria</t>
  </si>
  <si>
    <t>saltwater acute criteria</t>
  </si>
  <si>
    <t>saltwater chronic criteria</t>
  </si>
  <si>
    <t>Antimony</t>
  </si>
  <si>
    <t>Y</t>
  </si>
  <si>
    <t>N</t>
  </si>
  <si>
    <t xml:space="preserve">Beryllium </t>
  </si>
  <si>
    <t>5a</t>
  </si>
  <si>
    <t>Chromium (III)</t>
  </si>
  <si>
    <t>5b</t>
  </si>
  <si>
    <t>Thallium</t>
  </si>
  <si>
    <t>Asbestos</t>
  </si>
  <si>
    <t xml:space="preserve"> </t>
  </si>
  <si>
    <t>Acrolein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</si>
  <si>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</si>
  <si>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</si>
  <si>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</si>
  <si>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</si>
  <si>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</si>
  <si>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</si>
  <si>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</si>
  <si>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</si>
  <si>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</si>
  <si>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</si>
  <si>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</si>
  <si>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</si>
  <si>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</si>
  <si>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</si>
  <si>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1,3-Dichloropropylene</t>
  </si>
  <si>
    <t>Ethylbenzene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</si>
  <si>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</si>
  <si>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</si>
  <si>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</si>
  <si>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</si>
  <si>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</si>
  <si>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</si>
  <si>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</si>
  <si>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</si>
  <si>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</si>
  <si>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</si>
  <si>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</si>
  <si>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2-Chlorophenol</t>
  </si>
  <si>
    <t>2,4-Dichlorophenol</t>
  </si>
  <si>
    <t>2,4-Dimethylphenol</t>
  </si>
  <si>
    <t>2-Methyl- 4,6-Dinitrophenol</t>
  </si>
  <si>
    <t>2,4-Dinitrophenol</t>
  </si>
  <si>
    <t>2-Nitrophenol</t>
  </si>
  <si>
    <t>4-Nitrophenol</t>
  </si>
  <si>
    <t>3-Methyl 4-Chlorophenol</t>
  </si>
  <si>
    <t>Pentachlorophenol</t>
  </si>
  <si>
    <t>Phenol</t>
  </si>
  <si>
    <t>2,4,6-Trichlorophenol</t>
  </si>
  <si>
    <t>Acenaphthene</t>
  </si>
  <si>
    <t>Acenaphthylene</t>
  </si>
  <si>
    <t>Anthracene</t>
  </si>
  <si>
    <t>Benzidine</t>
  </si>
  <si>
    <t>Benzo(a)Anthracene</t>
  </si>
  <si>
    <t>Benzo(a)Pyrene</t>
  </si>
  <si>
    <t>Benzo(b)Fluoranthene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</si>
  <si>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</si>
  <si>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</si>
  <si>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</si>
  <si>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</si>
  <si>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</si>
  <si>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</si>
  <si>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</si>
  <si>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</si>
  <si>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</si>
  <si>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</si>
  <si>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</si>
  <si>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</si>
  <si>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</si>
  <si>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</si>
  <si>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</si>
  <si>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 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</si>
  <si>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</si>
  <si>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</si>
  <si>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</si>
  <si>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</si>
  <si>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</si>
  <si>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</si>
  <si>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</si>
  <si>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</si>
  <si>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</si>
  <si>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</si>
  <si>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</si>
  <si>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</si>
  <si>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</si>
  <si>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</si>
  <si>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</si>
  <si>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</si>
  <si>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</si>
  <si>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</si>
  <si>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</si>
  <si>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</si>
  <si>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</si>
  <si>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</si>
  <si>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</si>
  <si>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Aldrin</t>
  </si>
  <si>
    <t>alpha-BHC</t>
  </si>
  <si>
    <t>beta-BHC</t>
  </si>
  <si>
    <t>gamma-BHC</t>
  </si>
  <si>
    <t>delta-BHC</t>
  </si>
  <si>
    <t>4,4'-DDE (linked to DDT)</t>
  </si>
  <si>
    <t>4,4'-DDD</t>
  </si>
  <si>
    <t>alpha-Endosulfan</t>
  </si>
  <si>
    <t>beta-Endolsulfan</t>
  </si>
  <si>
    <t>Endosulfan Sulfate</t>
  </si>
  <si>
    <t>Endrin</t>
  </si>
  <si>
    <t>Endrin Aldehyde</t>
  </si>
  <si>
    <t>Heptachlor</t>
  </si>
  <si>
    <t>Heptachlor Epoxide</t>
  </si>
  <si>
    <t>Toxaphene</t>
  </si>
  <si>
    <r>
      <t>C (</t>
    </r>
    <r>
      <rPr>
        <sz val="10"/>
        <rFont val="Symbol"/>
        <family val="1"/>
      </rPr>
      <t>m</t>
    </r>
    <r>
      <rPr>
        <i/>
        <sz val="10"/>
        <rFont val="Arial"/>
        <family val="2"/>
      </rPr>
      <t>g/L)</t>
    </r>
  </si>
  <si>
    <r>
      <t xml:space="preserve">Lowest (most stringent) Criteria </t>
    </r>
    <r>
      <rPr>
        <i/>
        <vertAlign val="superscript"/>
        <sz val="10"/>
        <rFont val="Arial"/>
        <family val="2"/>
      </rPr>
      <t>e</t>
    </r>
  </si>
  <si>
    <r>
      <t xml:space="preserve">4-day </t>
    </r>
    <r>
      <rPr>
        <sz val="8"/>
        <rFont val="Arial"/>
        <family val="2"/>
      </rPr>
      <t xml:space="preserve"> </t>
    </r>
  </si>
  <si>
    <t>Effluent Data Available (Y/N)?</t>
  </si>
  <si>
    <t>Are all data points non-detects (Y/N)?</t>
  </si>
  <si>
    <t>Final Result</t>
  </si>
  <si>
    <t>PRIORITY POLLUTANTS</t>
  </si>
  <si>
    <t>Arsenic</t>
  </si>
  <si>
    <t>Basis and Criteria type</t>
  </si>
  <si>
    <t>BP SW (4-d, 1-hr avg)</t>
  </si>
  <si>
    <t>Lowest WQO</t>
  </si>
  <si>
    <t>Translators</t>
  </si>
  <si>
    <t>Dilution Factor (D) (if applicable)</t>
  </si>
  <si>
    <t>no. of samples per month</t>
  </si>
  <si>
    <t>HH criteria analysis required? (Y/N)</t>
  </si>
  <si>
    <t>Applicable Acute WQO</t>
  </si>
  <si>
    <t>Applicable Chronic WQO</t>
  </si>
  <si>
    <t>HH criteria</t>
  </si>
  <si>
    <t>Background (avg conc for HH calc)</t>
  </si>
  <si>
    <t>Is the pollutant Bioaccumulative(Y/N)? (e.g., Hg)</t>
  </si>
  <si>
    <t>ECA acute</t>
  </si>
  <si>
    <t>ECA chronic</t>
  </si>
  <si>
    <t>ECA HH</t>
  </si>
  <si>
    <t>No. of data points &lt;10 or atleast 80% of data reported non detect? (Y/N)</t>
  </si>
  <si>
    <t>avg of data points</t>
  </si>
  <si>
    <t>SD</t>
  </si>
  <si>
    <t>CV calculated</t>
  </si>
  <si>
    <t>CV (Selected) - Final</t>
  </si>
  <si>
    <t>ECA acute mult99</t>
  </si>
  <si>
    <t>ECA chronic mult99</t>
  </si>
  <si>
    <t>LTA acute</t>
  </si>
  <si>
    <t>LTA chronic</t>
  </si>
  <si>
    <t>minimum of LTAs</t>
  </si>
  <si>
    <t>AMEL mult95</t>
  </si>
  <si>
    <t>MDEL mult99</t>
  </si>
  <si>
    <t>AMEL (aq life)</t>
  </si>
  <si>
    <t>MDEL(aq life)</t>
  </si>
  <si>
    <t xml:space="preserve">MDEL/AMEL Multiplier </t>
  </si>
  <si>
    <t>AMEL (human hlth)</t>
  </si>
  <si>
    <t>MDEL (human hlth)</t>
  </si>
  <si>
    <t>minimum of AMEL for Aq. life vs HH</t>
  </si>
  <si>
    <t>minimum of MDEL for Aq. Life vs HH</t>
  </si>
  <si>
    <t>Current limit in permit (30-d avg)</t>
  </si>
  <si>
    <t>N/A</t>
  </si>
  <si>
    <t>Current limits in permit (daily)</t>
  </si>
  <si>
    <t>Final limit - AMEL</t>
  </si>
  <si>
    <t>Final limit - MDEL</t>
  </si>
  <si>
    <t>Interim Limits for those where TMDL is final limit</t>
  </si>
  <si>
    <t>.</t>
  </si>
  <si>
    <t>Lowest (most stringent) Criteria (Enter "No Criteria" for no criteria)</t>
  </si>
  <si>
    <t>Is it a RB2 facility (Y/N)?</t>
  </si>
  <si>
    <t>Hardness (mg/L CaCO3)</t>
  </si>
  <si>
    <t>pH (s.u.)</t>
  </si>
  <si>
    <t>Note: DO NOT enter any value for the column that is NOT applicable</t>
  </si>
  <si>
    <t>Note: Numbers in blue have formula in the cells - calculates values automatically</t>
  </si>
  <si>
    <t>Freshwater                       (from Table 3-4)</t>
  </si>
  <si>
    <t>Saltwater                   (from Table 3-3)</t>
  </si>
  <si>
    <t>Human Health for consumption of:</t>
  </si>
  <si>
    <t># in CTR</t>
  </si>
  <si>
    <t>Shallow Water</t>
  </si>
  <si>
    <t>CMC (acute)</t>
  </si>
  <si>
    <t>CCC (chronic)</t>
  </si>
  <si>
    <t>Water &amp; organisms</t>
  </si>
  <si>
    <t>ma</t>
  </si>
  <si>
    <t>ba</t>
  </si>
  <si>
    <t>mc</t>
  </si>
  <si>
    <t>bc</t>
  </si>
  <si>
    <t>ug/L</t>
  </si>
  <si>
    <t>Beryllium</t>
  </si>
  <si>
    <t>Cadmium</t>
  </si>
  <si>
    <t>Chromium (VI) or total Cr</t>
  </si>
  <si>
    <t xml:space="preserve">Copper </t>
  </si>
  <si>
    <t>Lead</t>
  </si>
  <si>
    <t>Mercury</t>
  </si>
  <si>
    <t>Nickel</t>
  </si>
  <si>
    <t>Selenium</t>
  </si>
  <si>
    <t>Silver</t>
  </si>
  <si>
    <t>Zinc</t>
  </si>
  <si>
    <t>Cyanide</t>
  </si>
  <si>
    <t>2,3,7,8-TCDD (Dioxin)</t>
  </si>
  <si>
    <t>2-Chloroethylvinyl Ether</t>
  </si>
  <si>
    <t>Chlorophenol</t>
  </si>
  <si>
    <t>2-Methyl-4,6-Dinitrophenol</t>
  </si>
  <si>
    <t>3-Methyl-4-Chlorophenol</t>
  </si>
  <si>
    <t>Acenephthylene</t>
  </si>
  <si>
    <t>3,3'-Dichlorobenzidine</t>
  </si>
  <si>
    <t>Indeno(1,2,3-cd) Pyrene</t>
  </si>
  <si>
    <t>naphthalene</t>
  </si>
  <si>
    <t>Chlordane</t>
  </si>
  <si>
    <t>4,4-DDT</t>
  </si>
  <si>
    <t>4,4-DDE</t>
  </si>
  <si>
    <t>4,4-DDD</t>
  </si>
  <si>
    <t>Dieldrin</t>
  </si>
  <si>
    <t>beta-Endosulfan</t>
  </si>
  <si>
    <t>Heptchlor Epoxide</t>
  </si>
  <si>
    <t>119-125</t>
  </si>
  <si>
    <t>PCBs sum (2)</t>
  </si>
  <si>
    <t>Tributyltin</t>
  </si>
  <si>
    <t>Notes:</t>
  </si>
  <si>
    <t>(1)</t>
  </si>
  <si>
    <t xml:space="preserve">Reasonable Potential Analysis based on the lowest CTR criteria except for arsenic, cadmium, chromium, lead, mercury, nickel, </t>
  </si>
  <si>
    <t>and zinc where the lowest Basin Plan water quality objectives are more stringent, therefore apply.</t>
  </si>
  <si>
    <t>(2)</t>
  </si>
  <si>
    <t xml:space="preserve">PCBs sum refers to sum of PCB 1016, 1221, 1232, 1242, 1248, 1254, and 1260 </t>
  </si>
  <si>
    <t>For Cd, Cr(III), Cu, Pb, Ni, Ag, Zn - not applicable to Se</t>
  </si>
  <si>
    <t>Factors for Metals Freshwater Criteria Calculation</t>
  </si>
  <si>
    <t>Reason</t>
  </si>
  <si>
    <t>Copper</t>
  </si>
  <si>
    <t>CN</t>
  </si>
  <si>
    <t>BP FW (4-d, 1-hr avg)</t>
  </si>
  <si>
    <t>CTR - SW</t>
  </si>
  <si>
    <t>BP SW (24-hr, inst. Max)</t>
  </si>
  <si>
    <t>If all data points are ND and MinDL&gt;C, interim monitoring is required</t>
  </si>
  <si>
    <t>Maximum Pollutant Concentration from the effluent (MEC) (ug/L)</t>
  </si>
  <si>
    <t>If all data points ND Enter the min detection limit (MDL) (ug/L)</t>
  </si>
  <si>
    <t>Enter the pollutant effluent detected max conc (ug/L)</t>
  </si>
  <si>
    <t>MEC vs. C</t>
  </si>
  <si>
    <t xml:space="preserve">1. If MEC&gt; or =C, effluent limitation is required; 2. If MEC&lt;C, go to Step 5 </t>
  </si>
  <si>
    <t>B vs. C</t>
  </si>
  <si>
    <t>If B&gt;C, effluent limitation is required</t>
  </si>
  <si>
    <t>Steps 7 &amp; 8</t>
  </si>
  <si>
    <t xml:space="preserve">7) Review other information in the SIP page 4.  If information is unavailable or insufficient: 8) the RWQCB shall establish interim monitoring requirements. </t>
  </si>
  <si>
    <t>RPA Result</t>
  </si>
  <si>
    <t>Input Check</t>
  </si>
  <si>
    <t>Green highlight checks for input inconsistency</t>
  </si>
  <si>
    <t>Yellow highlights are user input</t>
  </si>
  <si>
    <t>Green highlight checks for input inconsistency (see "input check" spreadsheet for logic)</t>
  </si>
  <si>
    <t>Tributylin</t>
  </si>
  <si>
    <t>B Available (Y/N)?</t>
  </si>
  <si>
    <t>Are all B non-detects (Y/N)?</t>
  </si>
  <si>
    <t>Enter the Detected Maximum Background Conc</t>
  </si>
  <si>
    <t>EFFLUENT  DATA</t>
  </si>
  <si>
    <t>Are all B data points non-detects (Y/N)?</t>
  </si>
  <si>
    <t>Enter the pollutant B detected max conc (ug/L)</t>
  </si>
  <si>
    <t>If all B is ND, is MDL&gt;C?</t>
  </si>
  <si>
    <t>RECEIVING WATER (BACKGROUND) DATA (B)</t>
  </si>
  <si>
    <t>Date</t>
  </si>
  <si>
    <t>Monthly Average Effluent Flow</t>
  </si>
  <si>
    <t>ND</t>
  </si>
  <si>
    <t>Monthly Average Hg Concentration</t>
  </si>
  <si>
    <t>1/00-2/03 Mass (g/day)</t>
  </si>
  <si>
    <t>Mass Load (g/day)</t>
  </si>
  <si>
    <t>mgd</t>
  </si>
  <si>
    <t>&lt;</t>
  </si>
  <si>
    <t>Count, n</t>
  </si>
  <si>
    <t>Maximum MA value, g/d</t>
  </si>
  <si>
    <t>Maximum mass, kg/mo</t>
  </si>
  <si>
    <t>Average Moving Average Load</t>
  </si>
  <si>
    <t>Standard Deviation MA Load</t>
  </si>
  <si>
    <t>99.7 %tile</t>
  </si>
  <si>
    <t>Ave + 3SD, g/d</t>
  </si>
  <si>
    <t>Ave + 3SD, kg/mo</t>
  </si>
  <si>
    <t>Mercury Mass Emission Limit =</t>
  </si>
  <si>
    <t>kg/month</t>
  </si>
  <si>
    <t>Dioxin</t>
  </si>
  <si>
    <t>Aquatic life criteria analysis required? (Y/N)</t>
  </si>
  <si>
    <t>Background (max conc for Aquatic Life calc)</t>
  </si>
  <si>
    <t>Max Effl Conc (MEC), 1999-2003</t>
  </si>
  <si>
    <t>&lt;0.01</t>
  </si>
  <si>
    <t>As</t>
  </si>
  <si>
    <t>Hg</t>
  </si>
  <si>
    <t>Se</t>
  </si>
  <si>
    <t>2-Methylnaphthalene</t>
  </si>
  <si>
    <t>Benzo(a)pyrene</t>
  </si>
  <si>
    <t>Benzo(b)fluoranthene</t>
  </si>
  <si>
    <t>Benzo(k)fluoranthene</t>
  </si>
  <si>
    <t>Dibenz(a,h)anthracene</t>
  </si>
  <si>
    <t>Indeno(1,2,3-cd)pyrene</t>
  </si>
  <si>
    <t>Chlorpyrifos</t>
  </si>
  <si>
    <t>Diazinon</t>
  </si>
  <si>
    <t>Endosulfan I</t>
  </si>
  <si>
    <t>Endosulfan II</t>
  </si>
  <si>
    <t>from Discharger</t>
  </si>
  <si>
    <t>gamma-BHC (Lindane)</t>
  </si>
  <si>
    <t>4,4'-DDE</t>
  </si>
  <si>
    <t>4,4'-DDT</t>
  </si>
  <si>
    <t>Endosulfan sulfate</t>
  </si>
  <si>
    <t>Endrin aldehyde</t>
  </si>
  <si>
    <t>Endrin keytone</t>
  </si>
  <si>
    <t>Heptachlor expoxide</t>
  </si>
  <si>
    <t>Methoxychlor</t>
  </si>
  <si>
    <t>PCB-1016</t>
  </si>
  <si>
    <t>PCB-1221</t>
  </si>
  <si>
    <t>PCB-1232</t>
  </si>
  <si>
    <t>PCB-1242</t>
  </si>
  <si>
    <t>PCB-1248</t>
  </si>
  <si>
    <t>PCB-1254</t>
  </si>
  <si>
    <t>PCB-1260</t>
  </si>
  <si>
    <t>min</t>
  </si>
  <si>
    <t>max</t>
  </si>
  <si>
    <t>avg</t>
  </si>
  <si>
    <t>count</t>
  </si>
  <si>
    <t>all values in ug/L</t>
  </si>
  <si>
    <t>from ERS (new)</t>
  </si>
  <si>
    <t>Of Combined:</t>
  </si>
  <si>
    <t>Max Detected</t>
  </si>
  <si>
    <t>Min Det Limit</t>
  </si>
  <si>
    <t>NA</t>
  </si>
  <si>
    <t>Demeton - O and - S</t>
  </si>
  <si>
    <t>Disulfoton</t>
  </si>
  <si>
    <t>Ethion</t>
  </si>
  <si>
    <t>Azinphos methyl</t>
  </si>
  <si>
    <t>Parathion methyl</t>
  </si>
  <si>
    <t>Malathion</t>
  </si>
  <si>
    <t>Parathion (Ethyl Prathion)</t>
  </si>
  <si>
    <t>Acetone</t>
  </si>
  <si>
    <t>Acrylonitirile</t>
  </si>
  <si>
    <t>Bromodichloromethane</t>
  </si>
  <si>
    <t>Bromomethane</t>
  </si>
  <si>
    <t>2-Butanone</t>
  </si>
  <si>
    <t>Carbon disulfide</t>
  </si>
  <si>
    <t>Carbon tetrachloride</t>
  </si>
  <si>
    <t>2-Chloroethyl vinyl ether</t>
  </si>
  <si>
    <t>Chloromethane</t>
  </si>
  <si>
    <t>Dibromochloromethane</t>
  </si>
  <si>
    <t>1,1-Dichloroethene</t>
  </si>
  <si>
    <t>cis-1,2-Dichloroethane</t>
  </si>
  <si>
    <t>cis-1,2-Dichloroethene</t>
  </si>
  <si>
    <t>cis-1,3-Dichloropropene</t>
  </si>
  <si>
    <t>trans-1,2-Dichloroethene</t>
  </si>
  <si>
    <t>trans-1,3-Dichloropropene</t>
  </si>
  <si>
    <t>2-Hexanone</t>
  </si>
  <si>
    <t>Freon 113</t>
  </si>
  <si>
    <t>Methyl ethyl ketone</t>
  </si>
  <si>
    <t>Methylene chloride</t>
  </si>
  <si>
    <t>Methyl tert-butyl ether</t>
  </si>
  <si>
    <t>4-Methyl-2-pentanone</t>
  </si>
  <si>
    <t>Styrene</t>
  </si>
  <si>
    <t>Tetrachloroethene</t>
  </si>
  <si>
    <t>Trichlorofluoromethane</t>
  </si>
  <si>
    <t>Trichloroethene</t>
  </si>
  <si>
    <t>Vinyl acetate</t>
  </si>
  <si>
    <t>Vinyl chloride</t>
  </si>
  <si>
    <t>Total Xylenes</t>
  </si>
  <si>
    <t>Dichlorodifluoromethane</t>
  </si>
  <si>
    <t>Dichlorotrifluoroethane</t>
  </si>
  <si>
    <t>Trichlorotrifluoroethane</t>
  </si>
  <si>
    <t>J</t>
  </si>
  <si>
    <t>Aniline</t>
  </si>
  <si>
    <t>Benzoic Acid</t>
  </si>
  <si>
    <t>Benzo(a)anthracene</t>
  </si>
  <si>
    <t>Benzo(g,h,i)perylene</t>
  </si>
  <si>
    <t>Benzyl alcohol</t>
  </si>
  <si>
    <t>Bis(2-chloroethyoxy)methane</t>
  </si>
  <si>
    <t>Bis(2-chloroethyl)ether</t>
  </si>
  <si>
    <t>Bis(2-chloroisopropyl)ether</t>
  </si>
  <si>
    <t>Bis(2-ethylhexyl)phthalate</t>
  </si>
  <si>
    <t>4-Bromophenyl phenyl ether</t>
  </si>
  <si>
    <t>Butyl Benzyl phthalate</t>
  </si>
  <si>
    <t>4-Chloroaniline</t>
  </si>
  <si>
    <t>4-Chlorophenyl phenyl ether</t>
  </si>
  <si>
    <t>4-Chloro-3-methylphenol</t>
  </si>
  <si>
    <t>Dibenzofuran</t>
  </si>
  <si>
    <t>Di-N-butyl phthalate</t>
  </si>
  <si>
    <t>3,3-Dichlorobenzidine</t>
  </si>
  <si>
    <t>Diethyl phthalate</t>
  </si>
  <si>
    <t>Dimethyl phthalate</t>
  </si>
  <si>
    <t>Di-N-octyl phthalate</t>
  </si>
  <si>
    <t>2-Methyl-4,6-dinitrophenol</t>
  </si>
  <si>
    <t>2-Methylphenol</t>
  </si>
  <si>
    <t>4-Methylphenol</t>
  </si>
  <si>
    <t>2-Nitroaniline</t>
  </si>
  <si>
    <t>3-Nitroaniline</t>
  </si>
  <si>
    <t>4-Nitroaniline</t>
  </si>
  <si>
    <t>N-Nitroso-di-N-propylamine</t>
  </si>
  <si>
    <t>2,4,5-Trichlorophenol</t>
  </si>
  <si>
    <t>d</t>
  </si>
  <si>
    <t>ng/L</t>
  </si>
  <si>
    <t>from ERS (ug/L)</t>
  </si>
  <si>
    <t>Subject: NPDES Permit's Monitoring Data from Delta Diablo SD from RWQCB-San Francisco Bay Region's ERS  (As of March 2003)</t>
  </si>
  <si>
    <t>PermitTitle</t>
  </si>
  <si>
    <t>Description</t>
  </si>
  <si>
    <t>Pollutant</t>
  </si>
  <si>
    <t>GTLT</t>
  </si>
  <si>
    <t>Value</t>
  </si>
  <si>
    <t>Unit</t>
  </si>
  <si>
    <t>IF Detected</t>
  </si>
  <si>
    <t>AVG</t>
  </si>
  <si>
    <t>MAX</t>
  </si>
  <si>
    <t>MIN</t>
  </si>
  <si>
    <t>MDL</t>
  </si>
  <si>
    <t>CTR #</t>
  </si>
  <si>
    <t>Comment</t>
  </si>
  <si>
    <t>MAX DET</t>
  </si>
  <si>
    <t>MIN DL</t>
  </si>
  <si>
    <t>Delta Diablo Sanitation District</t>
  </si>
  <si>
    <t>E-001 D Eff Daily Maximum</t>
  </si>
  <si>
    <t>ug/l</t>
  </si>
  <si>
    <t>E-001 D Eff Monthly Average</t>
  </si>
  <si>
    <t>E-001 Metals, Cyanide, Tributyltin, Total Solids Eff Daily M</t>
  </si>
  <si>
    <t>Cd</t>
  </si>
  <si>
    <t>dnq</t>
  </si>
  <si>
    <t>Cu</t>
  </si>
  <si>
    <t>Pb</t>
  </si>
  <si>
    <t>Ni</t>
  </si>
  <si>
    <t>Ag</t>
  </si>
  <si>
    <t>Zn</t>
  </si>
  <si>
    <t>E-001-D PAHs, PCBs, &amp; TCDDs Eff Daily Maximum</t>
  </si>
  <si>
    <t>E-001-D PAHs, PCBs, &amp; TCDDs Eff Monthly Average</t>
  </si>
  <si>
    <t>2,4-Dcphenol</t>
  </si>
  <si>
    <t>4-cl-3mphen</t>
  </si>
  <si>
    <t>PCP</t>
  </si>
  <si>
    <t>2,4,6-Tric</t>
  </si>
  <si>
    <t>Acenaphth</t>
  </si>
  <si>
    <t>1,2-BZ(AH)AN</t>
  </si>
  <si>
    <t>BENZO(A)Pyre</t>
  </si>
  <si>
    <t>3,4-BFLUOR</t>
  </si>
  <si>
    <t>1,12-BZPERY</t>
  </si>
  <si>
    <t>B(K)Flranthn</t>
  </si>
  <si>
    <t>CHRYSENE</t>
  </si>
  <si>
    <t>DBZ(AH)ANTHR</t>
  </si>
  <si>
    <t>1,2 Dichl-B</t>
  </si>
  <si>
    <t>1,3 Dichl-B</t>
  </si>
  <si>
    <t>1,4-Dichlo</t>
  </si>
  <si>
    <t>Fluoranthe</t>
  </si>
  <si>
    <t>FLUORENE</t>
  </si>
  <si>
    <t>HCB</t>
  </si>
  <si>
    <t>INDENO PYREN</t>
  </si>
  <si>
    <t>A-BHC</t>
  </si>
  <si>
    <t>B-BHC</t>
  </si>
  <si>
    <t>G-BHC</t>
  </si>
  <si>
    <t>Heptchl</t>
  </si>
  <si>
    <t>DDT</t>
  </si>
  <si>
    <t>Dichlorome</t>
  </si>
  <si>
    <t>Endosulfan</t>
  </si>
  <si>
    <t>Halomethan</t>
  </si>
  <si>
    <t>PAH</t>
  </si>
  <si>
    <t>PCBs</t>
  </si>
  <si>
    <t>TCDD01</t>
  </si>
  <si>
    <t>pg/L</t>
  </si>
  <si>
    <t>16a</t>
  </si>
  <si>
    <t>TCDD02</t>
  </si>
  <si>
    <t>16b</t>
  </si>
  <si>
    <t>TCDD03</t>
  </si>
  <si>
    <t>16c</t>
  </si>
  <si>
    <t>TCDD04</t>
  </si>
  <si>
    <t>16d</t>
  </si>
  <si>
    <t>TCDD05</t>
  </si>
  <si>
    <t>16e</t>
  </si>
  <si>
    <t>TCDD06</t>
  </si>
  <si>
    <t>16f</t>
  </si>
  <si>
    <t>6.18 pg/L</t>
  </si>
  <si>
    <t>TCDD07</t>
  </si>
  <si>
    <t>16g</t>
  </si>
  <si>
    <t>0.00286 pg/L</t>
  </si>
  <si>
    <t>TCDD08</t>
  </si>
  <si>
    <t>16h</t>
  </si>
  <si>
    <t>TCDD09</t>
  </si>
  <si>
    <t>16i</t>
  </si>
  <si>
    <t>TCDD10</t>
  </si>
  <si>
    <t>16j</t>
  </si>
  <si>
    <t>TCDD11</t>
  </si>
  <si>
    <t>16k</t>
  </si>
  <si>
    <t>TCDD12</t>
  </si>
  <si>
    <t>16l</t>
  </si>
  <si>
    <t>TCDD13</t>
  </si>
  <si>
    <t>16m</t>
  </si>
  <si>
    <t>TCDD14</t>
  </si>
  <si>
    <t>16n</t>
  </si>
  <si>
    <t>TCDD15</t>
  </si>
  <si>
    <t>16o</t>
  </si>
  <si>
    <t>TCDD16</t>
  </si>
  <si>
    <t>16p</t>
  </si>
  <si>
    <t>TCDD17</t>
  </si>
  <si>
    <t>16q</t>
  </si>
  <si>
    <t>TCDD-TEQ</t>
  </si>
  <si>
    <t>16-TEQ</t>
  </si>
  <si>
    <t>Chrom(Ill)</t>
  </si>
  <si>
    <t>Cr6</t>
  </si>
  <si>
    <t>TRIBUTYLTIN</t>
  </si>
  <si>
    <t>A</t>
  </si>
  <si>
    <t>provided by RWQCB on 4/9/2003</t>
  </si>
  <si>
    <t>&lt;0.03</t>
  </si>
  <si>
    <t>7,000,000 fibers/L</t>
  </si>
  <si>
    <t>*For the above three pollutants, there appear to be insufficient data to perform a statistical analysis to determine feasibility</t>
  </si>
  <si>
    <t xml:space="preserve">to comply with WQBELs.  Therefore, if we compare the MEC (only one detected value of six samples for each pollutant) to </t>
  </si>
  <si>
    <t>the respective AMELs, it appears that the discharger can comply with the final CTR WQBELs (allowing dilution).</t>
  </si>
  <si>
    <t>(3)</t>
  </si>
  <si>
    <t xml:space="preserve">PCBs sum </t>
  </si>
  <si>
    <t xml:space="preserve">Arsenic </t>
  </si>
  <si>
    <t xml:space="preserve">Cadmium  </t>
  </si>
  <si>
    <t xml:space="preserve">Chromium (VI) </t>
  </si>
  <si>
    <t xml:space="preserve">Lead </t>
  </si>
  <si>
    <t xml:space="preserve">Nickel </t>
  </si>
  <si>
    <t xml:space="preserve">Silver </t>
  </si>
  <si>
    <t xml:space="preserve">Zinc </t>
  </si>
  <si>
    <t xml:space="preserve">Cyanide </t>
  </si>
  <si>
    <t xml:space="preserve">2,3,7,8 TCDD </t>
  </si>
  <si>
    <t xml:space="preserve">Chlordane </t>
  </si>
  <si>
    <t xml:space="preserve">4,4'-DDT </t>
  </si>
  <si>
    <t xml:space="preserve">Dieldrin </t>
  </si>
  <si>
    <t xml:space="preserve">Mercury </t>
  </si>
  <si>
    <t xml:space="preserve">Selenium </t>
  </si>
  <si>
    <t>CTR - HH</t>
  </si>
  <si>
    <t>Receiving body: hardness (adjusted geometric mean) = 68 mg/L as CaCO3</t>
  </si>
  <si>
    <t xml:space="preserve">      (MEC= detected max value; if all ND &amp; MDL&lt;C then MEC = MDL)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</si>
</sst>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.000"/>
    <numFmt numFmtId="168" formatCode="0.000000000"/>
    <numFmt numFmtId="169" formatCode="#,##0.000000000"/>
    <numFmt numFmtId="170" formatCode="0.00000"/>
    <numFmt numFmtId="171" formatCode="#,##0.00000"/>
    <numFmt numFmtId="172" formatCode="#,##0.0000"/>
    <numFmt numFmtId="173" formatCode="0.0000"/>
    <numFmt numFmtId="174" formatCode="0.000000"/>
    <numFmt numFmtId="175" formatCode="0.00000000000000"/>
    <numFmt numFmtId="176" formatCode="0.000E+00"/>
    <numFmt numFmtId="177" formatCode="mm/dd/yy"/>
    <numFmt numFmtId="178" formatCode="0.0000000"/>
    <numFmt numFmtId="179" formatCode="0.00000000"/>
    <numFmt numFmtId="180" formatCode="0."/>
    <numFmt numFmtId="181" formatCode="0.00000000000"/>
    <numFmt numFmtId="182" formatCode="0.00000000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10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i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4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9"/>
      <name val="Arial"/>
      <family val="2"/>
    </font>
    <font>
      <sz val="10"/>
      <name val="MS Sans Serif"/>
      <family val="0"/>
    </font>
    <font>
      <b/>
      <u val="single"/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0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8" fillId="0" borderId="14" xfId="0" applyFont="1" applyBorder="1" applyAlignment="1">
      <alignment horizontal="center" wrapText="1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Border="1" applyAlignment="1">
      <alignment wrapText="1"/>
    </xf>
    <xf numFmtId="0" fontId="12" fillId="0" borderId="10" xfId="0" applyFont="1" applyBorder="1" applyAlignment="1">
      <alignment horizontal="left"/>
    </xf>
    <xf numFmtId="164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0" xfId="0" applyFont="1" applyBorder="1" applyAlignment="1">
      <alignment/>
    </xf>
    <xf numFmtId="0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2" borderId="2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73" fontId="0" fillId="0" borderId="0" xfId="0" applyNumberFormat="1" applyAlignment="1">
      <alignment/>
    </xf>
    <xf numFmtId="0" fontId="17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25" xfId="0" applyFont="1" applyBorder="1" applyAlignment="1">
      <alignment horizontal="left" wrapText="1"/>
    </xf>
    <xf numFmtId="0" fontId="9" fillId="0" borderId="26" xfId="0" applyFont="1" applyBorder="1" applyAlignment="1">
      <alignment wrapText="1"/>
    </xf>
    <xf numFmtId="0" fontId="12" fillId="0" borderId="27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173" fontId="12" fillId="0" borderId="27" xfId="0" applyNumberFormat="1" applyFont="1" applyFill="1" applyBorder="1" applyAlignment="1">
      <alignment horizontal="center" wrapText="1"/>
    </xf>
    <xf numFmtId="173" fontId="12" fillId="0" borderId="29" xfId="0" applyNumberFormat="1" applyFont="1" applyFill="1" applyBorder="1" applyAlignment="1">
      <alignment horizontal="center" wrapText="1"/>
    </xf>
    <xf numFmtId="173" fontId="12" fillId="0" borderId="30" xfId="0" applyNumberFormat="1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12" fillId="0" borderId="34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173" fontId="12" fillId="0" borderId="34" xfId="0" applyNumberFormat="1" applyFont="1" applyFill="1" applyBorder="1" applyAlignment="1">
      <alignment horizontal="center" wrapText="1"/>
    </xf>
    <xf numFmtId="173" fontId="12" fillId="0" borderId="36" xfId="0" applyNumberFormat="1" applyFont="1" applyFill="1" applyBorder="1" applyAlignment="1">
      <alignment horizontal="center" wrapText="1"/>
    </xf>
    <xf numFmtId="173" fontId="12" fillId="0" borderId="37" xfId="0" applyNumberFormat="1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8" xfId="0" applyFont="1" applyBorder="1" applyAlignment="1">
      <alignment/>
    </xf>
    <xf numFmtId="0" fontId="0" fillId="0" borderId="39" xfId="0" applyBorder="1" applyAlignment="1">
      <alignment/>
    </xf>
    <xf numFmtId="173" fontId="0" fillId="0" borderId="39" xfId="0" applyNumberFormat="1" applyBorder="1" applyAlignment="1">
      <alignment/>
    </xf>
    <xf numFmtId="173" fontId="0" fillId="0" borderId="18" xfId="0" applyNumberFormat="1" applyBorder="1" applyAlignment="1">
      <alignment/>
    </xf>
    <xf numFmtId="173" fontId="0" fillId="0" borderId="6" xfId="0" applyNumberFormat="1" applyBorder="1" applyAlignment="1">
      <alignment/>
    </xf>
    <xf numFmtId="0" fontId="0" fillId="0" borderId="18" xfId="0" applyBorder="1" applyAlignment="1">
      <alignment/>
    </xf>
    <xf numFmtId="1" fontId="12" fillId="0" borderId="24" xfId="0" applyNumberFormat="1" applyFont="1" applyBorder="1" applyAlignment="1">
      <alignment horizontal="right"/>
    </xf>
    <xf numFmtId="0" fontId="12" fillId="0" borderId="38" xfId="0" applyFont="1" applyBorder="1" applyAlignment="1">
      <alignment/>
    </xf>
    <xf numFmtId="1" fontId="12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173" fontId="0" fillId="0" borderId="7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73" fontId="12" fillId="0" borderId="7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12" fillId="0" borderId="9" xfId="0" applyNumberFormat="1" applyFont="1" applyBorder="1" applyAlignment="1">
      <alignment/>
    </xf>
    <xf numFmtId="165" fontId="12" fillId="0" borderId="7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38" xfId="0" applyFont="1" applyBorder="1" applyAlignment="1">
      <alignment/>
    </xf>
    <xf numFmtId="1" fontId="12" fillId="0" borderId="40" xfId="0" applyNumberFormat="1" applyFont="1" applyBorder="1" applyAlignment="1">
      <alignment/>
    </xf>
    <xf numFmtId="0" fontId="9" fillId="0" borderId="38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7" xfId="0" applyFont="1" applyBorder="1" applyAlignment="1">
      <alignment/>
    </xf>
    <xf numFmtId="173" fontId="0" fillId="0" borderId="7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9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173" fontId="0" fillId="0" borderId="27" xfId="0" applyNumberFormat="1" applyBorder="1" applyAlignment="1">
      <alignment/>
    </xf>
    <xf numFmtId="173" fontId="0" fillId="0" borderId="29" xfId="0" applyNumberFormat="1" applyBorder="1" applyAlignment="1">
      <alignment/>
    </xf>
    <xf numFmtId="173" fontId="0" fillId="0" borderId="30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 quotePrefix="1">
      <alignment/>
    </xf>
    <xf numFmtId="49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0" fontId="0" fillId="0" borderId="44" xfId="0" applyFont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3" fontId="0" fillId="0" borderId="4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center"/>
    </xf>
    <xf numFmtId="167" fontId="0" fillId="0" borderId="45" xfId="0" applyNumberFormat="1" applyFont="1" applyFill="1" applyBorder="1" applyAlignment="1">
      <alignment horizontal="center"/>
    </xf>
    <xf numFmtId="169" fontId="0" fillId="0" borderId="45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71" fontId="0" fillId="0" borderId="45" xfId="0" applyNumberFormat="1" applyFont="1" applyFill="1" applyBorder="1" applyAlignment="1">
      <alignment horizontal="center"/>
    </xf>
    <xf numFmtId="172" fontId="0" fillId="0" borderId="45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9" fillId="0" borderId="10" xfId="0" applyFont="1" applyBorder="1" applyAlignment="1">
      <alignment/>
    </xf>
    <xf numFmtId="164" fontId="12" fillId="0" borderId="10" xfId="0" applyNumberFormat="1" applyFont="1" applyBorder="1" applyAlignment="1">
      <alignment horizontal="right"/>
    </xf>
    <xf numFmtId="165" fontId="12" fillId="0" borderId="10" xfId="0" applyNumberFormat="1" applyFont="1" applyBorder="1" applyAlignment="1">
      <alignment horizontal="right"/>
    </xf>
    <xf numFmtId="170" fontId="12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2" fontId="16" fillId="0" borderId="10" xfId="0" applyNumberFormat="1" applyFont="1" applyFill="1" applyBorder="1" applyAlignment="1">
      <alignment horizontal="right"/>
    </xf>
    <xf numFmtId="170" fontId="16" fillId="0" borderId="10" xfId="0" applyNumberFormat="1" applyFont="1" applyBorder="1" applyAlignment="1">
      <alignment horizontal="right"/>
    </xf>
    <xf numFmtId="164" fontId="12" fillId="0" borderId="46" xfId="0" applyNumberFormat="1" applyFont="1" applyBorder="1" applyAlignment="1">
      <alignment/>
    </xf>
    <xf numFmtId="2" fontId="12" fillId="0" borderId="46" xfId="0" applyNumberFormat="1" applyFont="1" applyBorder="1" applyAlignment="1">
      <alignment/>
    </xf>
    <xf numFmtId="165" fontId="12" fillId="0" borderId="46" xfId="0" applyNumberFormat="1" applyFont="1" applyBorder="1" applyAlignment="1">
      <alignment/>
    </xf>
    <xf numFmtId="0" fontId="12" fillId="0" borderId="46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47" xfId="0" applyFont="1" applyBorder="1" applyAlignment="1">
      <alignment horizontal="center"/>
    </xf>
    <xf numFmtId="0" fontId="5" fillId="2" borderId="48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29" xfId="0" applyFont="1" applyBorder="1" applyAlignment="1">
      <alignment horizontal="left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8" xfId="0" applyFont="1" applyBorder="1" applyAlignment="1">
      <alignment horizontal="left"/>
    </xf>
    <xf numFmtId="165" fontId="12" fillId="0" borderId="10" xfId="0" applyNumberFormat="1" applyFont="1" applyBorder="1" applyAlignment="1">
      <alignment horizontal="center" wrapText="1"/>
    </xf>
    <xf numFmtId="0" fontId="12" fillId="0" borderId="8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5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20" xfId="0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5" fontId="12" fillId="0" borderId="20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left"/>
    </xf>
    <xf numFmtId="165" fontId="16" fillId="0" borderId="10" xfId="0" applyNumberFormat="1" applyFont="1" applyBorder="1" applyAlignment="1">
      <alignment horizontal="right"/>
    </xf>
    <xf numFmtId="1" fontId="16" fillId="0" borderId="10" xfId="0" applyNumberFormat="1" applyFont="1" applyBorder="1" applyAlignment="1">
      <alignment horizontal="right"/>
    </xf>
    <xf numFmtId="1" fontId="12" fillId="0" borderId="10" xfId="0" applyNumberFormat="1" applyFont="1" applyBorder="1" applyAlignment="1">
      <alignment horizontal="right"/>
    </xf>
    <xf numFmtId="173" fontId="16" fillId="0" borderId="10" xfId="0" applyNumberFormat="1" applyFont="1" applyBorder="1" applyAlignment="1">
      <alignment horizontal="right"/>
    </xf>
    <xf numFmtId="171" fontId="0" fillId="0" borderId="54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165" fontId="12" fillId="0" borderId="9" xfId="0" applyNumberFormat="1" applyFont="1" applyBorder="1" applyAlignment="1">
      <alignment/>
    </xf>
    <xf numFmtId="0" fontId="12" fillId="0" borderId="46" xfId="0" applyFont="1" applyFill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18" fillId="6" borderId="56" xfId="0" applyFont="1" applyFill="1" applyBorder="1" applyAlignment="1">
      <alignment horizontal="center" wrapText="1"/>
    </xf>
    <xf numFmtId="0" fontId="12" fillId="6" borderId="56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5" fillId="7" borderId="57" xfId="0" applyFont="1" applyFill="1" applyBorder="1" applyAlignment="1">
      <alignment horizontal="left"/>
    </xf>
    <xf numFmtId="0" fontId="5" fillId="7" borderId="15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1" fontId="12" fillId="0" borderId="58" xfId="0" applyNumberFormat="1" applyFont="1" applyBorder="1" applyAlignment="1">
      <alignment horizontal="right" wrapText="1"/>
    </xf>
    <xf numFmtId="0" fontId="12" fillId="0" borderId="59" xfId="0" applyFont="1" applyBorder="1" applyAlignment="1">
      <alignment/>
    </xf>
    <xf numFmtId="1" fontId="12" fillId="0" borderId="60" xfId="0" applyNumberFormat="1" applyFont="1" applyBorder="1" applyAlignment="1">
      <alignment horizontal="right"/>
    </xf>
    <xf numFmtId="0" fontId="12" fillId="0" borderId="8" xfId="0" applyFont="1" applyBorder="1" applyAlignment="1">
      <alignment/>
    </xf>
    <xf numFmtId="1" fontId="12" fillId="0" borderId="60" xfId="0" applyNumberFormat="1" applyFont="1" applyBorder="1" applyAlignment="1">
      <alignment horizontal="right" wrapText="1"/>
    </xf>
    <xf numFmtId="0" fontId="12" fillId="0" borderId="8" xfId="0" applyFont="1" applyBorder="1" applyAlignment="1">
      <alignment/>
    </xf>
    <xf numFmtId="0" fontId="12" fillId="0" borderId="8" xfId="0" applyFont="1" applyFill="1" applyBorder="1" applyAlignment="1">
      <alignment/>
    </xf>
    <xf numFmtId="1" fontId="18" fillId="0" borderId="60" xfId="0" applyNumberFormat="1" applyFont="1" applyBorder="1" applyAlignment="1">
      <alignment horizontal="right"/>
    </xf>
    <xf numFmtId="0" fontId="12" fillId="0" borderId="61" xfId="0" applyFont="1" applyBorder="1" applyAlignment="1">
      <alignment/>
    </xf>
    <xf numFmtId="0" fontId="12" fillId="0" borderId="62" xfId="0" applyFont="1" applyBorder="1" applyAlignment="1">
      <alignment/>
    </xf>
    <xf numFmtId="0" fontId="16" fillId="0" borderId="49" xfId="0" applyFont="1" applyBorder="1" applyAlignment="1">
      <alignment/>
    </xf>
    <xf numFmtId="0" fontId="16" fillId="0" borderId="63" xfId="0" applyFont="1" applyBorder="1" applyAlignment="1">
      <alignment/>
    </xf>
    <xf numFmtId="0" fontId="16" fillId="0" borderId="63" xfId="0" applyFont="1" applyBorder="1" applyAlignment="1">
      <alignment horizontal="right"/>
    </xf>
    <xf numFmtId="2" fontId="16" fillId="0" borderId="63" xfId="0" applyNumberFormat="1" applyFont="1" applyBorder="1" applyAlignment="1">
      <alignment/>
    </xf>
    <xf numFmtId="2" fontId="16" fillId="0" borderId="63" xfId="0" applyNumberFormat="1" applyFont="1" applyBorder="1" applyAlignment="1">
      <alignment/>
    </xf>
    <xf numFmtId="165" fontId="16" fillId="0" borderId="63" xfId="0" applyNumberFormat="1" applyFont="1" applyBorder="1" applyAlignment="1">
      <alignment/>
    </xf>
    <xf numFmtId="168" fontId="16" fillId="0" borderId="63" xfId="0" applyNumberFormat="1" applyFont="1" applyBorder="1" applyAlignment="1">
      <alignment/>
    </xf>
    <xf numFmtId="1" fontId="16" fillId="0" borderId="63" xfId="0" applyNumberFormat="1" applyFont="1" applyBorder="1" applyAlignment="1">
      <alignment/>
    </xf>
    <xf numFmtId="164" fontId="16" fillId="0" borderId="63" xfId="0" applyNumberFormat="1" applyFont="1" applyBorder="1" applyAlignment="1">
      <alignment/>
    </xf>
    <xf numFmtId="0" fontId="16" fillId="0" borderId="63" xfId="0" applyFont="1" applyBorder="1" applyAlignment="1">
      <alignment horizontal="center"/>
    </xf>
    <xf numFmtId="3" fontId="16" fillId="0" borderId="63" xfId="0" applyNumberFormat="1" applyFont="1" applyBorder="1" applyAlignment="1">
      <alignment/>
    </xf>
    <xf numFmtId="170" fontId="16" fillId="0" borderId="63" xfId="0" applyNumberFormat="1" applyFont="1" applyBorder="1" applyAlignment="1">
      <alignment/>
    </xf>
    <xf numFmtId="165" fontId="16" fillId="0" borderId="63" xfId="0" applyNumberFormat="1" applyFont="1" applyBorder="1" applyAlignment="1">
      <alignment/>
    </xf>
    <xf numFmtId="173" fontId="16" fillId="0" borderId="63" xfId="0" applyNumberFormat="1" applyFont="1" applyBorder="1" applyAlignment="1">
      <alignment/>
    </xf>
    <xf numFmtId="165" fontId="16" fillId="0" borderId="64" xfId="0" applyNumberFormat="1" applyFont="1" applyBorder="1" applyAlignment="1">
      <alignment/>
    </xf>
    <xf numFmtId="0" fontId="12" fillId="0" borderId="65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66" xfId="0" applyFont="1" applyBorder="1" applyAlignment="1">
      <alignment/>
    </xf>
    <xf numFmtId="1" fontId="12" fillId="0" borderId="7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" fontId="12" fillId="0" borderId="67" xfId="0" applyNumberFormat="1" applyFont="1" applyBorder="1" applyAlignment="1">
      <alignment/>
    </xf>
    <xf numFmtId="164" fontId="12" fillId="0" borderId="7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2" fillId="0" borderId="67" xfId="0" applyNumberFormat="1" applyFont="1" applyBorder="1" applyAlignment="1">
      <alignment/>
    </xf>
    <xf numFmtId="2" fontId="16" fillId="0" borderId="7" xfId="0" applyNumberFormat="1" applyFont="1" applyBorder="1" applyAlignment="1">
      <alignment wrapText="1"/>
    </xf>
    <xf numFmtId="164" fontId="16" fillId="0" borderId="10" xfId="0" applyNumberFormat="1" applyFont="1" applyBorder="1" applyAlignment="1">
      <alignment wrapText="1"/>
    </xf>
    <xf numFmtId="164" fontId="12" fillId="0" borderId="10" xfId="0" applyNumberFormat="1" applyFont="1" applyBorder="1" applyAlignment="1">
      <alignment/>
    </xf>
    <xf numFmtId="164" fontId="12" fillId="0" borderId="67" xfId="0" applyNumberFormat="1" applyFont="1" applyBorder="1" applyAlignment="1">
      <alignment/>
    </xf>
    <xf numFmtId="164" fontId="12" fillId="0" borderId="7" xfId="0" applyNumberFormat="1" applyFont="1" applyBorder="1" applyAlignment="1">
      <alignment/>
    </xf>
    <xf numFmtId="1" fontId="12" fillId="0" borderId="7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" fontId="12" fillId="0" borderId="67" xfId="0" applyNumberFormat="1" applyFont="1" applyBorder="1" applyAlignment="1">
      <alignment/>
    </xf>
    <xf numFmtId="2" fontId="16" fillId="0" borderId="7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165" fontId="12" fillId="0" borderId="7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67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67" xfId="0" applyFont="1" applyFill="1" applyBorder="1" applyAlignment="1">
      <alignment/>
    </xf>
    <xf numFmtId="2" fontId="16" fillId="0" borderId="67" xfId="0" applyNumberFormat="1" applyFont="1" applyBorder="1" applyAlignment="1">
      <alignment/>
    </xf>
    <xf numFmtId="0" fontId="12" fillId="0" borderId="67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67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68" xfId="0" applyFont="1" applyBorder="1" applyAlignment="1">
      <alignment/>
    </xf>
    <xf numFmtId="0" fontId="12" fillId="0" borderId="69" xfId="0" applyFont="1" applyBorder="1" applyAlignment="1">
      <alignment/>
    </xf>
    <xf numFmtId="0" fontId="12" fillId="0" borderId="47" xfId="0" applyFont="1" applyBorder="1" applyAlignment="1">
      <alignment wrapText="1"/>
    </xf>
    <xf numFmtId="0" fontId="12" fillId="0" borderId="59" xfId="0" applyFont="1" applyBorder="1" applyAlignment="1">
      <alignment wrapText="1"/>
    </xf>
    <xf numFmtId="1" fontId="12" fillId="0" borderId="53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164" fontId="12" fillId="0" borderId="53" xfId="0" applyNumberFormat="1" applyFont="1" applyBorder="1" applyAlignment="1">
      <alignment/>
    </xf>
    <xf numFmtId="164" fontId="12" fillId="0" borderId="53" xfId="0" applyNumberFormat="1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3" fontId="12" fillId="0" borderId="8" xfId="0" applyNumberFormat="1" applyFont="1" applyBorder="1" applyAlignment="1">
      <alignment wrapText="1"/>
    </xf>
    <xf numFmtId="1" fontId="12" fillId="0" borderId="53" xfId="0" applyNumberFormat="1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8" xfId="0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12" fillId="0" borderId="8" xfId="0" applyNumberFormat="1" applyFont="1" applyBorder="1" applyAlignment="1">
      <alignment wrapText="1"/>
    </xf>
    <xf numFmtId="165" fontId="12" fillId="0" borderId="53" xfId="0" applyNumberFormat="1" applyFont="1" applyBorder="1" applyAlignment="1">
      <alignment/>
    </xf>
    <xf numFmtId="164" fontId="12" fillId="0" borderId="10" xfId="0" applyNumberFormat="1" applyFont="1" applyBorder="1" applyAlignment="1">
      <alignment wrapText="1"/>
    </xf>
    <xf numFmtId="164" fontId="12" fillId="0" borderId="8" xfId="0" applyNumberFormat="1" applyFont="1" applyBorder="1" applyAlignment="1">
      <alignment wrapText="1"/>
    </xf>
    <xf numFmtId="0" fontId="0" fillId="0" borderId="53" xfId="0" applyBorder="1" applyAlignment="1">
      <alignment/>
    </xf>
    <xf numFmtId="0" fontId="12" fillId="0" borderId="53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8" xfId="0" applyFont="1" applyBorder="1" applyAlignment="1">
      <alignment/>
    </xf>
    <xf numFmtId="165" fontId="12" fillId="0" borderId="28" xfId="0" applyNumberFormat="1" applyFont="1" applyBorder="1" applyAlignment="1">
      <alignment/>
    </xf>
    <xf numFmtId="0" fontId="12" fillId="0" borderId="65" xfId="0" applyFont="1" applyBorder="1" applyAlignment="1">
      <alignment wrapText="1"/>
    </xf>
    <xf numFmtId="1" fontId="16" fillId="0" borderId="7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6" fillId="0" borderId="7" xfId="0" applyNumberFormat="1" applyFont="1" applyBorder="1" applyAlignment="1">
      <alignment wrapText="1"/>
    </xf>
    <xf numFmtId="1" fontId="16" fillId="0" borderId="7" xfId="0" applyNumberFormat="1" applyFont="1" applyBorder="1" applyAlignment="1">
      <alignment wrapText="1"/>
    </xf>
    <xf numFmtId="1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0" fontId="12" fillId="0" borderId="7" xfId="0" applyFont="1" applyBorder="1" applyAlignment="1">
      <alignment wrapText="1"/>
    </xf>
    <xf numFmtId="1" fontId="12" fillId="0" borderId="7" xfId="0" applyNumberFormat="1" applyFont="1" applyBorder="1" applyAlignment="1">
      <alignment wrapText="1"/>
    </xf>
    <xf numFmtId="1" fontId="16" fillId="0" borderId="7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2" fontId="12" fillId="0" borderId="7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2" fillId="0" borderId="69" xfId="0" applyFont="1" applyBorder="1" applyAlignment="1">
      <alignment wrapText="1"/>
    </xf>
    <xf numFmtId="1" fontId="16" fillId="0" borderId="53" xfId="0" applyNumberFormat="1" applyFont="1" applyBorder="1" applyAlignment="1">
      <alignment/>
    </xf>
    <xf numFmtId="1" fontId="12" fillId="0" borderId="53" xfId="0" applyNumberFormat="1" applyFont="1" applyBorder="1" applyAlignment="1">
      <alignment wrapText="1"/>
    </xf>
    <xf numFmtId="3" fontId="16" fillId="0" borderId="53" xfId="0" applyNumberFormat="1" applyFont="1" applyBorder="1" applyAlignment="1">
      <alignment wrapText="1"/>
    </xf>
    <xf numFmtId="1" fontId="16" fillId="0" borderId="53" xfId="0" applyNumberFormat="1" applyFont="1" applyBorder="1" applyAlignment="1">
      <alignment wrapText="1"/>
    </xf>
    <xf numFmtId="164" fontId="16" fillId="0" borderId="53" xfId="0" applyNumberFormat="1" applyFont="1" applyBorder="1" applyAlignment="1">
      <alignment wrapText="1"/>
    </xf>
    <xf numFmtId="0" fontId="12" fillId="0" borderId="53" xfId="0" applyFont="1" applyBorder="1" applyAlignment="1">
      <alignment wrapText="1"/>
    </xf>
    <xf numFmtId="2" fontId="12" fillId="0" borderId="53" xfId="0" applyNumberFormat="1" applyFont="1" applyBorder="1" applyAlignment="1">
      <alignment/>
    </xf>
    <xf numFmtId="0" fontId="12" fillId="0" borderId="28" xfId="0" applyFont="1" applyBorder="1" applyAlignment="1">
      <alignment/>
    </xf>
    <xf numFmtId="3" fontId="12" fillId="0" borderId="59" xfId="0" applyNumberFormat="1" applyFont="1" applyBorder="1" applyAlignment="1">
      <alignment wrapText="1"/>
    </xf>
    <xf numFmtId="164" fontId="12" fillId="0" borderId="53" xfId="0" applyNumberFormat="1" applyFont="1" applyBorder="1" applyAlignment="1">
      <alignment wrapText="1"/>
    </xf>
    <xf numFmtId="165" fontId="12" fillId="0" borderId="8" xfId="0" applyNumberFormat="1" applyFont="1" applyBorder="1" applyAlignment="1">
      <alignment wrapText="1"/>
    </xf>
    <xf numFmtId="168" fontId="12" fillId="0" borderId="8" xfId="0" applyNumberFormat="1" applyFont="1" applyBorder="1" applyAlignment="1">
      <alignment/>
    </xf>
    <xf numFmtId="1" fontId="12" fillId="0" borderId="8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164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170" fontId="12" fillId="0" borderId="8" xfId="0" applyNumberFormat="1" applyFont="1" applyBorder="1" applyAlignment="1">
      <alignment/>
    </xf>
    <xf numFmtId="165" fontId="12" fillId="0" borderId="8" xfId="0" applyNumberFormat="1" applyFont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176" fontId="12" fillId="0" borderId="70" xfId="22" applyNumberFormat="1" applyFont="1" applyBorder="1" applyAlignment="1">
      <alignment horizontal="center"/>
      <protection/>
    </xf>
    <xf numFmtId="0" fontId="12" fillId="8" borderId="10" xfId="0" applyFont="1" applyFill="1" applyBorder="1" applyAlignment="1">
      <alignment horizontal="center"/>
    </xf>
    <xf numFmtId="1" fontId="12" fillId="8" borderId="10" xfId="0" applyNumberFormat="1" applyFont="1" applyFill="1" applyBorder="1" applyAlignment="1">
      <alignment horizontal="center"/>
    </xf>
    <xf numFmtId="164" fontId="12" fillId="8" borderId="10" xfId="0" applyNumberFormat="1" applyFont="1" applyFill="1" applyBorder="1" applyAlignment="1">
      <alignment horizontal="center"/>
    </xf>
    <xf numFmtId="164" fontId="12" fillId="8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5" fontId="12" fillId="8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 wrapText="1"/>
    </xf>
    <xf numFmtId="0" fontId="12" fillId="0" borderId="68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71" xfId="0" applyFont="1" applyBorder="1" applyAlignment="1">
      <alignment horizontal="center" wrapText="1"/>
    </xf>
    <xf numFmtId="0" fontId="12" fillId="0" borderId="72" xfId="0" applyFont="1" applyBorder="1" applyAlignment="1">
      <alignment horizontal="center" wrapText="1"/>
    </xf>
    <xf numFmtId="0" fontId="12" fillId="0" borderId="62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7" fontId="13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9" fillId="0" borderId="20" xfId="0" applyFont="1" applyBorder="1" applyAlignment="1">
      <alignment horizontal="left" wrapText="1"/>
    </xf>
    <xf numFmtId="168" fontId="12" fillId="0" borderId="10" xfId="0" applyNumberFormat="1" applyFont="1" applyBorder="1" applyAlignment="1">
      <alignment horizontal="right"/>
    </xf>
    <xf numFmtId="0" fontId="12" fillId="9" borderId="10" xfId="0" applyFont="1" applyFill="1" applyBorder="1" applyAlignment="1">
      <alignment horizontal="left"/>
    </xf>
    <xf numFmtId="3" fontId="12" fillId="0" borderId="10" xfId="0" applyNumberFormat="1" applyFont="1" applyBorder="1" applyAlignment="1">
      <alignment horizontal="right"/>
    </xf>
    <xf numFmtId="174" fontId="12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168" fontId="16" fillId="0" borderId="10" xfId="0" applyNumberFormat="1" applyFont="1" applyBorder="1" applyAlignment="1">
      <alignment horizontal="right"/>
    </xf>
    <xf numFmtId="2" fontId="12" fillId="0" borderId="73" xfId="0" applyNumberFormat="1" applyFont="1" applyBorder="1" applyAlignment="1">
      <alignment/>
    </xf>
    <xf numFmtId="165" fontId="12" fillId="0" borderId="46" xfId="0" applyNumberFormat="1" applyFont="1" applyBorder="1" applyAlignment="1">
      <alignment horizontal="right"/>
    </xf>
    <xf numFmtId="2" fontId="12" fillId="0" borderId="46" xfId="0" applyNumberFormat="1" applyFont="1" applyBorder="1" applyAlignment="1">
      <alignment horizontal="right"/>
    </xf>
    <xf numFmtId="181" fontId="12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4" fontId="9" fillId="0" borderId="0" xfId="23" applyNumberFormat="1" applyFont="1" applyBorder="1" applyAlignment="1">
      <alignment horizontal="left"/>
      <protection/>
    </xf>
    <xf numFmtId="0" fontId="12" fillId="0" borderId="0" xfId="23" applyNumberFormat="1" applyFont="1" applyBorder="1" applyAlignment="1">
      <alignment horizontal="right"/>
      <protection/>
    </xf>
    <xf numFmtId="14" fontId="12" fillId="0" borderId="8" xfId="23" applyNumberFormat="1" applyFont="1" applyBorder="1" applyAlignment="1">
      <alignment horizontal="center" textRotation="90"/>
      <protection/>
    </xf>
    <xf numFmtId="0" fontId="12" fillId="0" borderId="8" xfId="23" applyNumberFormat="1" applyFont="1" applyBorder="1" applyAlignment="1">
      <alignment horizontal="center" textRotation="90"/>
      <protection/>
    </xf>
    <xf numFmtId="0" fontId="12" fillId="0" borderId="53" xfId="23" applyNumberFormat="1" applyFont="1" applyBorder="1" applyAlignment="1">
      <alignment horizontal="center" textRotation="90"/>
      <protection/>
    </xf>
    <xf numFmtId="0" fontId="12" fillId="0" borderId="0" xfId="23" applyNumberFormat="1" applyFont="1" applyBorder="1" applyAlignment="1">
      <alignment horizontal="center" textRotation="90"/>
      <protection/>
    </xf>
    <xf numFmtId="14" fontId="12" fillId="0" borderId="74" xfId="23" applyNumberFormat="1" applyFont="1" applyBorder="1" applyAlignment="1">
      <alignment horizontal="right"/>
      <protection/>
    </xf>
    <xf numFmtId="0" fontId="12" fillId="0" borderId="74" xfId="23" applyNumberFormat="1" applyFont="1" applyBorder="1" applyAlignment="1">
      <alignment horizontal="right"/>
      <protection/>
    </xf>
    <xf numFmtId="0" fontId="12" fillId="0" borderId="75" xfId="23" applyNumberFormat="1" applyFont="1" applyBorder="1" applyAlignment="1">
      <alignment horizontal="right"/>
      <protection/>
    </xf>
    <xf numFmtId="14" fontId="12" fillId="0" borderId="76" xfId="23" applyNumberFormat="1" applyFont="1" applyBorder="1" applyAlignment="1">
      <alignment horizontal="right"/>
      <protection/>
    </xf>
    <xf numFmtId="0" fontId="12" fillId="0" borderId="76" xfId="23" applyNumberFormat="1" applyFont="1" applyBorder="1" applyAlignment="1">
      <alignment horizontal="right"/>
      <protection/>
    </xf>
    <xf numFmtId="0" fontId="12" fillId="0" borderId="77" xfId="23" applyNumberFormat="1" applyFont="1" applyBorder="1" applyAlignment="1">
      <alignment horizontal="right"/>
      <protection/>
    </xf>
    <xf numFmtId="0" fontId="9" fillId="0" borderId="77" xfId="23" applyNumberFormat="1" applyFont="1" applyBorder="1" applyAlignment="1">
      <alignment horizontal="right"/>
      <protection/>
    </xf>
    <xf numFmtId="14" fontId="12" fillId="0" borderId="78" xfId="23" applyNumberFormat="1" applyFont="1" applyBorder="1" applyAlignment="1">
      <alignment horizontal="right"/>
      <protection/>
    </xf>
    <xf numFmtId="0" fontId="12" fillId="0" borderId="78" xfId="23" applyNumberFormat="1" applyFont="1" applyBorder="1" applyAlignment="1">
      <alignment horizontal="right"/>
      <protection/>
    </xf>
    <xf numFmtId="0" fontId="12" fillId="0" borderId="79" xfId="23" applyNumberFormat="1" applyFont="1" applyBorder="1" applyAlignment="1">
      <alignment horizontal="right"/>
      <protection/>
    </xf>
    <xf numFmtId="14" fontId="12" fillId="0" borderId="0" xfId="23" applyNumberFormat="1" applyFont="1" applyBorder="1" applyAlignment="1">
      <alignment horizontal="left"/>
      <protection/>
    </xf>
    <xf numFmtId="14" fontId="12" fillId="0" borderId="0" xfId="0" applyNumberFormat="1" applyFont="1" applyAlignment="1">
      <alignment/>
    </xf>
    <xf numFmtId="14" fontId="20" fillId="0" borderId="0" xfId="23" applyNumberFormat="1" applyFont="1" applyBorder="1" applyAlignment="1">
      <alignment horizontal="left"/>
      <protection/>
    </xf>
    <xf numFmtId="14" fontId="13" fillId="0" borderId="0" xfId="23" applyNumberFormat="1" applyFont="1" applyBorder="1" applyAlignment="1">
      <alignment horizontal="center"/>
      <protection/>
    </xf>
    <xf numFmtId="0" fontId="13" fillId="0" borderId="0" xfId="23" applyNumberFormat="1" applyFont="1" applyBorder="1" applyAlignment="1">
      <alignment horizontal="center"/>
      <protection/>
    </xf>
    <xf numFmtId="0" fontId="20" fillId="0" borderId="0" xfId="23" applyNumberFormat="1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14" fontId="12" fillId="0" borderId="0" xfId="23" applyNumberFormat="1" applyFont="1" applyBorder="1" applyAlignment="1">
      <alignment horizontal="right"/>
      <protection/>
    </xf>
    <xf numFmtId="14" fontId="12" fillId="0" borderId="10" xfId="23" applyNumberFormat="1" applyFont="1" applyBorder="1" applyAlignment="1">
      <alignment horizontal="center" textRotation="90"/>
      <protection/>
    </xf>
    <xf numFmtId="0" fontId="12" fillId="0" borderId="80" xfId="23" applyNumberFormat="1" applyFont="1" applyBorder="1" applyAlignment="1">
      <alignment horizontal="center" textRotation="90"/>
      <protection/>
    </xf>
    <xf numFmtId="0" fontId="12" fillId="0" borderId="0" xfId="23" applyNumberFormat="1" applyFont="1" applyAlignment="1">
      <alignment horizontal="center" textRotation="90"/>
      <protection/>
    </xf>
    <xf numFmtId="14" fontId="12" fillId="0" borderId="81" xfId="23" applyNumberFormat="1" applyFont="1" applyBorder="1" applyAlignment="1">
      <alignment horizontal="right"/>
      <protection/>
    </xf>
    <xf numFmtId="0" fontId="12" fillId="0" borderId="82" xfId="23" applyNumberFormat="1" applyFont="1" applyBorder="1" applyAlignment="1">
      <alignment horizontal="right"/>
      <protection/>
    </xf>
    <xf numFmtId="0" fontId="12" fillId="0" borderId="0" xfId="23" applyNumberFormat="1" applyFont="1" applyAlignment="1">
      <alignment horizontal="right"/>
      <protection/>
    </xf>
    <xf numFmtId="14" fontId="12" fillId="0" borderId="83" xfId="23" applyNumberFormat="1" applyFont="1" applyBorder="1" applyAlignment="1">
      <alignment horizontal="right"/>
      <protection/>
    </xf>
    <xf numFmtId="0" fontId="12" fillId="0" borderId="84" xfId="23" applyNumberFormat="1" applyFont="1" applyBorder="1" applyAlignment="1">
      <alignment horizontal="right"/>
      <protection/>
    </xf>
    <xf numFmtId="14" fontId="12" fillId="0" borderId="85" xfId="23" applyNumberFormat="1" applyFont="1" applyBorder="1" applyAlignment="1">
      <alignment horizontal="right"/>
      <protection/>
    </xf>
    <xf numFmtId="0" fontId="12" fillId="0" borderId="86" xfId="23" applyNumberFormat="1" applyFont="1" applyBorder="1" applyAlignment="1">
      <alignment horizontal="right"/>
      <protection/>
    </xf>
    <xf numFmtId="14" fontId="13" fillId="0" borderId="87" xfId="23" applyNumberFormat="1" applyFont="1" applyBorder="1" applyAlignment="1">
      <alignment horizontal="center"/>
      <protection/>
    </xf>
    <xf numFmtId="0" fontId="12" fillId="0" borderId="0" xfId="23" applyNumberFormat="1" applyFont="1" applyBorder="1" applyAlignment="1">
      <alignment horizontal="center"/>
      <protection/>
    </xf>
    <xf numFmtId="0" fontId="12" fillId="0" borderId="87" xfId="23" applyNumberFormat="1" applyFont="1" applyBorder="1" applyAlignment="1">
      <alignment horizontal="center"/>
      <protection/>
    </xf>
    <xf numFmtId="0" fontId="12" fillId="0" borderId="0" xfId="23" applyNumberFormat="1" applyFont="1" applyAlignment="1">
      <alignment horizontal="center"/>
      <protection/>
    </xf>
    <xf numFmtId="14" fontId="12" fillId="0" borderId="87" xfId="23" applyNumberFormat="1" applyFont="1" applyBorder="1" applyAlignment="1">
      <alignment horizontal="right"/>
      <protection/>
    </xf>
    <xf numFmtId="0" fontId="12" fillId="0" borderId="87" xfId="23" applyNumberFormat="1" applyFont="1" applyBorder="1" applyAlignment="1">
      <alignment horizontal="right"/>
      <protection/>
    </xf>
    <xf numFmtId="14" fontId="9" fillId="0" borderId="87" xfId="23" applyNumberFormat="1" applyFont="1" applyBorder="1" applyAlignment="1">
      <alignment horizontal="left"/>
      <protection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20" fillId="0" borderId="87" xfId="23" applyNumberFormat="1" applyFont="1" applyBorder="1" applyAlignment="1">
      <alignment horizontal="center"/>
      <protection/>
    </xf>
    <xf numFmtId="0" fontId="13" fillId="0" borderId="87" xfId="23" applyNumberFormat="1" applyFont="1" applyBorder="1" applyAlignment="1">
      <alignment horizontal="center"/>
      <protection/>
    </xf>
    <xf numFmtId="0" fontId="13" fillId="0" borderId="0" xfId="23" applyNumberFormat="1" applyFont="1" applyAlignment="1">
      <alignment horizontal="center"/>
      <protection/>
    </xf>
    <xf numFmtId="14" fontId="13" fillId="0" borderId="87" xfId="23" applyNumberFormat="1" applyFont="1" applyBorder="1" applyAlignment="1">
      <alignment horizontal="left"/>
      <protection/>
    </xf>
    <xf numFmtId="0" fontId="20" fillId="0" borderId="87" xfId="23" applyNumberFormat="1" applyFont="1" applyBorder="1" applyAlignment="1">
      <alignment horizontal="center"/>
      <protection/>
    </xf>
    <xf numFmtId="0" fontId="12" fillId="0" borderId="88" xfId="23" applyNumberFormat="1" applyFont="1" applyBorder="1" applyAlignment="1">
      <alignment horizontal="right"/>
      <protection/>
    </xf>
    <xf numFmtId="0" fontId="12" fillId="0" borderId="89" xfId="23" applyNumberFormat="1" applyFont="1" applyBorder="1" applyAlignment="1">
      <alignment horizontal="right"/>
      <protection/>
    </xf>
    <xf numFmtId="0" fontId="12" fillId="0" borderId="90" xfId="23" applyNumberFormat="1" applyFont="1" applyBorder="1" applyAlignment="1">
      <alignment horizontal="right"/>
      <protection/>
    </xf>
    <xf numFmtId="0" fontId="12" fillId="0" borderId="90" xfId="0" applyFont="1" applyBorder="1" applyAlignment="1">
      <alignment/>
    </xf>
    <xf numFmtId="0" fontId="12" fillId="0" borderId="91" xfId="0" applyFont="1" applyBorder="1" applyAlignment="1">
      <alignment/>
    </xf>
    <xf numFmtId="0" fontId="12" fillId="0" borderId="91" xfId="23" applyNumberFormat="1" applyFont="1" applyBorder="1" applyAlignment="1">
      <alignment horizontal="right"/>
      <protection/>
    </xf>
    <xf numFmtId="0" fontId="12" fillId="0" borderId="90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12" fillId="0" borderId="92" xfId="23" applyNumberFormat="1" applyFont="1" applyBorder="1" applyAlignment="1">
      <alignment horizontal="right"/>
      <protection/>
    </xf>
    <xf numFmtId="0" fontId="12" fillId="0" borderId="90" xfId="23" applyNumberFormat="1" applyFont="1" applyBorder="1" applyAlignment="1">
      <alignment horizontal="center"/>
      <protection/>
    </xf>
    <xf numFmtId="0" fontId="12" fillId="0" borderId="91" xfId="23" applyNumberFormat="1" applyFont="1" applyBorder="1" applyAlignment="1">
      <alignment horizontal="center"/>
      <protection/>
    </xf>
    <xf numFmtId="0" fontId="12" fillId="0" borderId="84" xfId="0" applyFont="1" applyBorder="1" applyAlignment="1">
      <alignment horizontal="center"/>
    </xf>
    <xf numFmtId="0" fontId="9" fillId="0" borderId="91" xfId="0" applyFont="1" applyBorder="1" applyAlignment="1">
      <alignment/>
    </xf>
    <xf numFmtId="14" fontId="12" fillId="0" borderId="91" xfId="0" applyNumberFormat="1" applyFont="1" applyBorder="1" applyAlignment="1">
      <alignment/>
    </xf>
    <xf numFmtId="0" fontId="9" fillId="0" borderId="91" xfId="0" applyFont="1" applyBorder="1" applyAlignment="1">
      <alignment horizontal="center"/>
    </xf>
    <xf numFmtId="14" fontId="12" fillId="0" borderId="91" xfId="23" applyNumberFormat="1" applyFont="1" applyBorder="1" applyAlignment="1">
      <alignment horizontal="right"/>
      <protection/>
    </xf>
    <xf numFmtId="14" fontId="20" fillId="0" borderId="91" xfId="23" applyNumberFormat="1" applyFont="1" applyBorder="1" applyAlignment="1">
      <alignment horizontal="center"/>
      <protection/>
    </xf>
    <xf numFmtId="0" fontId="13" fillId="0" borderId="90" xfId="23" applyNumberFormat="1" applyFont="1" applyBorder="1" applyAlignment="1">
      <alignment horizontal="center"/>
      <protection/>
    </xf>
    <xf numFmtId="0" fontId="13" fillId="0" borderId="91" xfId="23" applyNumberFormat="1" applyFont="1" applyBorder="1" applyAlignment="1">
      <alignment horizontal="center"/>
      <protection/>
    </xf>
    <xf numFmtId="0" fontId="13" fillId="0" borderId="92" xfId="23" applyNumberFormat="1" applyFont="1" applyBorder="1" applyAlignment="1">
      <alignment horizontal="center"/>
      <protection/>
    </xf>
    <xf numFmtId="0" fontId="20" fillId="0" borderId="91" xfId="23" applyNumberFormat="1" applyFont="1" applyBorder="1" applyAlignment="1">
      <alignment horizontal="center"/>
      <protection/>
    </xf>
    <xf numFmtId="14" fontId="20" fillId="0" borderId="92" xfId="23" applyNumberFormat="1" applyFont="1" applyBorder="1" applyAlignment="1">
      <alignment horizontal="center"/>
      <protection/>
    </xf>
    <xf numFmtId="0" fontId="12" fillId="0" borderId="93" xfId="23" applyNumberFormat="1" applyFont="1" applyBorder="1" applyAlignment="1">
      <alignment horizontal="right"/>
      <protection/>
    </xf>
    <xf numFmtId="164" fontId="12" fillId="0" borderId="0" xfId="23" applyNumberFormat="1" applyFont="1" applyBorder="1" applyAlignment="1">
      <alignment horizontal="center"/>
      <protection/>
    </xf>
    <xf numFmtId="164" fontId="12" fillId="0" borderId="87" xfId="23" applyNumberFormat="1" applyFont="1" applyBorder="1" applyAlignment="1">
      <alignment horizontal="right"/>
      <protection/>
    </xf>
    <xf numFmtId="164" fontId="12" fillId="0" borderId="0" xfId="23" applyNumberFormat="1" applyFont="1" applyBorder="1" applyAlignment="1">
      <alignment horizontal="right"/>
      <protection/>
    </xf>
    <xf numFmtId="164" fontId="12" fillId="0" borderId="80" xfId="23" applyNumberFormat="1" applyFont="1" applyBorder="1" applyAlignment="1">
      <alignment horizontal="center" textRotation="90"/>
      <protection/>
    </xf>
    <xf numFmtId="164" fontId="12" fillId="0" borderId="53" xfId="23" applyNumberFormat="1" applyFont="1" applyBorder="1" applyAlignment="1">
      <alignment horizontal="center" textRotation="90"/>
      <protection/>
    </xf>
    <xf numFmtId="164" fontId="9" fillId="0" borderId="53" xfId="23" applyNumberFormat="1" applyFont="1" applyBorder="1" applyAlignment="1">
      <alignment horizontal="center" textRotation="90"/>
      <protection/>
    </xf>
    <xf numFmtId="164" fontId="12" fillId="0" borderId="82" xfId="23" applyNumberFormat="1" applyFont="1" applyBorder="1" applyAlignment="1">
      <alignment horizontal="center"/>
      <protection/>
    </xf>
    <xf numFmtId="164" fontId="12" fillId="0" borderId="75" xfId="23" applyNumberFormat="1" applyFont="1" applyBorder="1" applyAlignment="1">
      <alignment horizontal="right"/>
      <protection/>
    </xf>
    <xf numFmtId="0" fontId="9" fillId="0" borderId="0" xfId="23" applyNumberFormat="1" applyFont="1" applyAlignment="1">
      <alignment horizontal="right"/>
      <protection/>
    </xf>
    <xf numFmtId="164" fontId="12" fillId="0" borderId="84" xfId="23" applyNumberFormat="1" applyFont="1" applyBorder="1" applyAlignment="1">
      <alignment horizontal="center"/>
      <protection/>
    </xf>
    <xf numFmtId="164" fontId="12" fillId="0" borderId="77" xfId="23" applyNumberFormat="1" applyFont="1" applyBorder="1" applyAlignment="1">
      <alignment horizontal="right"/>
      <protection/>
    </xf>
    <xf numFmtId="1" fontId="12" fillId="0" borderId="77" xfId="23" applyNumberFormat="1" applyFont="1" applyBorder="1" applyAlignment="1">
      <alignment horizontal="right"/>
      <protection/>
    </xf>
    <xf numFmtId="1" fontId="12" fillId="0" borderId="0" xfId="23" applyNumberFormat="1" applyFont="1" applyBorder="1" applyAlignment="1">
      <alignment horizontal="right"/>
      <protection/>
    </xf>
    <xf numFmtId="2" fontId="12" fillId="0" borderId="77" xfId="23" applyNumberFormat="1" applyFont="1" applyBorder="1" applyAlignment="1">
      <alignment horizontal="right"/>
      <protection/>
    </xf>
    <xf numFmtId="2" fontId="12" fillId="0" borderId="0" xfId="23" applyNumberFormat="1" applyFont="1" applyBorder="1" applyAlignment="1">
      <alignment horizontal="right"/>
      <protection/>
    </xf>
    <xf numFmtId="2" fontId="12" fillId="0" borderId="84" xfId="23" applyNumberFormat="1" applyFont="1" applyBorder="1" applyAlignment="1">
      <alignment horizontal="center"/>
      <protection/>
    </xf>
    <xf numFmtId="165" fontId="12" fillId="0" borderId="77" xfId="23" applyNumberFormat="1" applyFont="1" applyBorder="1" applyAlignment="1">
      <alignment horizontal="right"/>
      <protection/>
    </xf>
    <xf numFmtId="165" fontId="12" fillId="0" borderId="0" xfId="23" applyNumberFormat="1" applyFont="1" applyBorder="1" applyAlignment="1">
      <alignment horizontal="right"/>
      <protection/>
    </xf>
    <xf numFmtId="164" fontId="12" fillId="0" borderId="86" xfId="23" applyNumberFormat="1" applyFont="1" applyBorder="1" applyAlignment="1">
      <alignment horizontal="center"/>
      <protection/>
    </xf>
    <xf numFmtId="165" fontId="12" fillId="0" borderId="79" xfId="23" applyNumberFormat="1" applyFont="1" applyBorder="1" applyAlignment="1">
      <alignment horizontal="right"/>
      <protection/>
    </xf>
    <xf numFmtId="14" fontId="1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4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13" fillId="0" borderId="0" xfId="24" applyFont="1" applyBorder="1" applyAlignment="1">
      <alignment horizontal="center"/>
      <protection/>
    </xf>
    <xf numFmtId="0" fontId="20" fillId="0" borderId="0" xfId="24" applyFont="1" applyBorder="1" applyAlignment="1">
      <alignment horizontal="center"/>
      <protection/>
    </xf>
    <xf numFmtId="0" fontId="26" fillId="3" borderId="0" xfId="0" applyFont="1" applyFill="1" applyAlignment="1">
      <alignment/>
    </xf>
    <xf numFmtId="11" fontId="2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12" fillId="0" borderId="82" xfId="23" applyNumberFormat="1" applyFont="1" applyBorder="1" applyAlignment="1">
      <alignment horizontal="center"/>
      <protection/>
    </xf>
    <xf numFmtId="0" fontId="12" fillId="0" borderId="84" xfId="23" applyNumberFormat="1" applyFont="1" applyBorder="1" applyAlignment="1">
      <alignment horizontal="center"/>
      <protection/>
    </xf>
    <xf numFmtId="0" fontId="12" fillId="0" borderId="75" xfId="23" applyNumberFormat="1" applyFont="1" applyBorder="1" applyAlignment="1">
      <alignment horizontal="center"/>
      <protection/>
    </xf>
    <xf numFmtId="0" fontId="12" fillId="0" borderId="77" xfId="23" applyNumberFormat="1" applyFont="1" applyBorder="1" applyAlignment="1">
      <alignment horizontal="center"/>
      <protection/>
    </xf>
    <xf numFmtId="0" fontId="9" fillId="0" borderId="77" xfId="23" applyNumberFormat="1" applyFont="1" applyBorder="1" applyAlignment="1">
      <alignment horizontal="center"/>
      <protection/>
    </xf>
    <xf numFmtId="165" fontId="12" fillId="0" borderId="53" xfId="0" applyNumberFormat="1" applyFont="1" applyBorder="1" applyAlignment="1">
      <alignment wrapText="1"/>
    </xf>
    <xf numFmtId="0" fontId="8" fillId="0" borderId="94" xfId="0" applyFont="1" applyBorder="1" applyAlignment="1">
      <alignment horizontal="center" wrapText="1"/>
    </xf>
    <xf numFmtId="0" fontId="0" fillId="0" borderId="95" xfId="0" applyBorder="1" applyAlignment="1">
      <alignment/>
    </xf>
    <xf numFmtId="0" fontId="0" fillId="0" borderId="50" xfId="0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96" xfId="0" applyBorder="1" applyAlignment="1">
      <alignment/>
    </xf>
    <xf numFmtId="0" fontId="9" fillId="0" borderId="9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6" xfId="0" applyBorder="1" applyAlignment="1">
      <alignment horizontal="center"/>
    </xf>
    <xf numFmtId="0" fontId="12" fillId="0" borderId="98" xfId="0" applyFont="1" applyFill="1" applyBorder="1" applyAlignment="1">
      <alignment horizontal="center" wrapText="1"/>
    </xf>
    <xf numFmtId="0" fontId="12" fillId="0" borderId="99" xfId="0" applyFont="1" applyFill="1" applyBorder="1" applyAlignment="1">
      <alignment horizontal="center" wrapText="1"/>
    </xf>
    <xf numFmtId="0" fontId="12" fillId="0" borderId="100" xfId="0" applyFont="1" applyFill="1" applyBorder="1" applyAlignment="1">
      <alignment horizontal="center" wrapText="1"/>
    </xf>
    <xf numFmtId="0" fontId="0" fillId="0" borderId="98" xfId="0" applyFill="1" applyBorder="1" applyAlignment="1">
      <alignment horizontal="center" wrapText="1"/>
    </xf>
    <xf numFmtId="0" fontId="0" fillId="0" borderId="101" xfId="0" applyFill="1" applyBorder="1" applyAlignment="1">
      <alignment horizontal="center" wrapText="1"/>
    </xf>
    <xf numFmtId="0" fontId="12" fillId="0" borderId="98" xfId="0" applyFont="1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0" fillId="0" borderId="99" xfId="0" applyBorder="1" applyAlignment="1">
      <alignment horizontal="center" wrapText="1"/>
    </xf>
    <xf numFmtId="0" fontId="12" fillId="0" borderId="100" xfId="0" applyFont="1" applyBorder="1" applyAlignment="1">
      <alignment horizontal="center" wrapText="1"/>
    </xf>
    <xf numFmtId="0" fontId="0" fillId="0" borderId="102" xfId="0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99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8" fillId="9" borderId="14" xfId="0" applyFont="1" applyFill="1" applyBorder="1" applyAlignment="1">
      <alignment horizontal="left" wrapText="1"/>
    </xf>
    <xf numFmtId="0" fontId="12" fillId="9" borderId="51" xfId="0" applyFont="1" applyFill="1" applyBorder="1" applyAlignment="1">
      <alignment horizontal="left" wrapText="1"/>
    </xf>
    <xf numFmtId="0" fontId="19" fillId="0" borderId="11" xfId="21" applyFont="1" applyBorder="1" applyAlignment="1">
      <alignment horizontal="center"/>
      <protection/>
    </xf>
    <xf numFmtId="0" fontId="19" fillId="0" borderId="39" xfId="21" applyFont="1" applyBorder="1" applyAlignment="1">
      <alignment horizontal="center"/>
      <protection/>
    </xf>
    <xf numFmtId="0" fontId="18" fillId="0" borderId="103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9" borderId="104" xfId="0" applyFont="1" applyFill="1" applyBorder="1" applyAlignment="1">
      <alignment horizontal="center" wrapText="1"/>
    </xf>
    <xf numFmtId="0" fontId="12" fillId="9" borderId="42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 wrapText="1"/>
    </xf>
    <xf numFmtId="0" fontId="12" fillId="9" borderId="51" xfId="0" applyFont="1" applyFill="1" applyBorder="1" applyAlignment="1">
      <alignment horizontal="center"/>
    </xf>
    <xf numFmtId="0" fontId="18" fillId="9" borderId="4" xfId="0" applyFont="1" applyFill="1" applyBorder="1" applyAlignment="1">
      <alignment horizontal="center" wrapText="1"/>
    </xf>
    <xf numFmtId="0" fontId="12" fillId="9" borderId="52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9" fillId="10" borderId="105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0" borderId="51" xfId="0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0" fillId="0" borderId="5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/>
    </xf>
    <xf numFmtId="0" fontId="7" fillId="0" borderId="11" xfId="21" applyFont="1" applyBorder="1" applyAlignment="1">
      <alignment horizontal="center"/>
      <protection/>
    </xf>
    <xf numFmtId="0" fontId="7" fillId="0" borderId="39" xfId="21" applyFont="1" applyBorder="1" applyAlignment="1">
      <alignment horizontal="center"/>
      <protection/>
    </xf>
    <xf numFmtId="0" fontId="8" fillId="0" borderId="10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04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 wrapText="1"/>
    </xf>
    <xf numFmtId="0" fontId="0" fillId="8" borderId="51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left" wrapText="1"/>
    </xf>
    <xf numFmtId="0" fontId="0" fillId="0" borderId="0" xfId="0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TR and NTR" xfId="21"/>
    <cellStyle name="Normal_Effluent Limitations Calc_1" xfId="22"/>
    <cellStyle name="Normal_Metals" xfId="23"/>
    <cellStyle name="Normal_Rodeo_Phillips66 RPA rev 9_10a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6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6" sqref="C16"/>
    </sheetView>
  </sheetViews>
  <sheetFormatPr defaultColWidth="9.140625" defaultRowHeight="12.75"/>
  <cols>
    <col min="1" max="1" width="8.421875" style="0" customWidth="1"/>
    <col min="2" max="2" width="22.8515625" style="0" customWidth="1"/>
    <col min="3" max="3" width="10.421875" style="0" customWidth="1"/>
    <col min="4" max="4" width="6.28125" style="0" hidden="1" customWidth="1"/>
    <col min="5" max="5" width="6.140625" style="0" hidden="1" customWidth="1"/>
    <col min="6" max="6" width="6.28125" style="0" customWidth="1"/>
    <col min="7" max="7" width="6.57421875" style="0" customWidth="1"/>
    <col min="8" max="8" width="4.421875" style="0" customWidth="1"/>
    <col min="9" max="9" width="4.57421875" style="0" customWidth="1"/>
    <col min="10" max="12" width="4.7109375" style="0" customWidth="1"/>
    <col min="13" max="13" width="3.8515625" style="0" customWidth="1"/>
    <col min="14" max="14" width="6.28125" style="0" customWidth="1"/>
    <col min="15" max="15" width="7.57421875" style="0" customWidth="1"/>
    <col min="16" max="16" width="6.00390625" style="0" customWidth="1"/>
    <col min="17" max="17" width="7.140625" style="0" customWidth="1"/>
    <col min="18" max="18" width="8.140625" style="0" customWidth="1"/>
    <col min="19" max="19" width="10.00390625" style="0" customWidth="1"/>
    <col min="20" max="21" width="6.140625" style="52" customWidth="1"/>
    <col min="22" max="22" width="6.00390625" style="52" customWidth="1"/>
    <col min="23" max="23" width="6.7109375" style="52" customWidth="1"/>
    <col min="24" max="25" width="8.8515625" style="0" customWidth="1"/>
    <col min="26" max="26" width="7.421875" style="0" customWidth="1"/>
    <col min="27" max="27" width="7.57421875" style="0" customWidth="1"/>
  </cols>
  <sheetData>
    <row r="1" spans="2:4" ht="12.75">
      <c r="B1" s="47" t="s">
        <v>183</v>
      </c>
      <c r="C1" s="147" t="s">
        <v>24</v>
      </c>
      <c r="D1" s="20"/>
    </row>
    <row r="2" spans="2:4" ht="12.75">
      <c r="B2" s="47" t="s">
        <v>184</v>
      </c>
      <c r="C2" s="147">
        <v>68</v>
      </c>
      <c r="D2" s="20" t="s">
        <v>237</v>
      </c>
    </row>
    <row r="3" spans="2:4" ht="12.75">
      <c r="B3" s="47" t="s">
        <v>185</v>
      </c>
      <c r="C3" s="147">
        <v>7.8</v>
      </c>
      <c r="D3" s="20"/>
    </row>
    <row r="4" spans="2:4" ht="12.75">
      <c r="B4" s="53" t="s">
        <v>186</v>
      </c>
      <c r="C4" s="20"/>
      <c r="D4" s="20"/>
    </row>
    <row r="5" spans="2:4" ht="12.75">
      <c r="B5" s="53" t="s">
        <v>187</v>
      </c>
      <c r="C5" s="20"/>
      <c r="D5" s="20"/>
    </row>
    <row r="6" spans="2:4" ht="13.5" thickBot="1">
      <c r="B6" s="53"/>
      <c r="C6" s="20"/>
      <c r="D6" s="20"/>
    </row>
    <row r="7" spans="1:19" ht="13.5" thickBot="1">
      <c r="A7" s="54"/>
      <c r="B7" s="55"/>
      <c r="C7" s="500" t="s">
        <v>134</v>
      </c>
      <c r="D7" s="503" t="s">
        <v>7</v>
      </c>
      <c r="E7" s="504"/>
      <c r="F7" s="504"/>
      <c r="G7" s="504"/>
      <c r="H7" s="504"/>
      <c r="I7" s="504"/>
      <c r="J7" s="504"/>
      <c r="K7" s="504"/>
      <c r="L7" s="504"/>
      <c r="M7" s="505"/>
      <c r="N7" s="506" t="s">
        <v>8</v>
      </c>
      <c r="O7" s="507"/>
      <c r="P7" s="507"/>
      <c r="Q7" s="507"/>
      <c r="R7" s="507"/>
      <c r="S7" s="508"/>
    </row>
    <row r="8" spans="1:27" s="58" customFormat="1" ht="24.75" customHeight="1" thickTop="1">
      <c r="A8" s="56"/>
      <c r="B8" s="57"/>
      <c r="C8" s="501"/>
      <c r="D8" s="509" t="s">
        <v>9</v>
      </c>
      <c r="E8" s="510"/>
      <c r="F8" s="511" t="s">
        <v>188</v>
      </c>
      <c r="G8" s="512"/>
      <c r="H8" s="512"/>
      <c r="I8" s="513"/>
      <c r="J8" s="514" t="s">
        <v>189</v>
      </c>
      <c r="K8" s="515"/>
      <c r="L8" s="515"/>
      <c r="M8" s="516"/>
      <c r="N8" s="517" t="s">
        <v>10</v>
      </c>
      <c r="O8" s="518"/>
      <c r="P8" s="519" t="s">
        <v>11</v>
      </c>
      <c r="Q8" s="518"/>
      <c r="R8" s="519" t="s">
        <v>190</v>
      </c>
      <c r="S8" s="520"/>
      <c r="T8" s="521" t="s">
        <v>238</v>
      </c>
      <c r="U8" s="522"/>
      <c r="V8" s="522"/>
      <c r="W8" s="523"/>
      <c r="X8" s="524" t="s">
        <v>12</v>
      </c>
      <c r="Y8" s="525"/>
      <c r="Z8" s="525"/>
      <c r="AA8" s="526"/>
    </row>
    <row r="9" spans="1:27" ht="37.5" customHeight="1" thickBot="1">
      <c r="A9" s="59" t="s">
        <v>191</v>
      </c>
      <c r="B9" s="60" t="s">
        <v>139</v>
      </c>
      <c r="C9" s="502"/>
      <c r="D9" s="61" t="s">
        <v>192</v>
      </c>
      <c r="E9" s="62" t="s">
        <v>13</v>
      </c>
      <c r="F9" s="61" t="s">
        <v>135</v>
      </c>
      <c r="G9" s="356" t="s">
        <v>14</v>
      </c>
      <c r="H9" s="356" t="s">
        <v>15</v>
      </c>
      <c r="I9" s="357" t="s">
        <v>16</v>
      </c>
      <c r="J9" s="63" t="s">
        <v>17</v>
      </c>
      <c r="K9" s="356" t="s">
        <v>14</v>
      </c>
      <c r="L9" s="356" t="s">
        <v>15</v>
      </c>
      <c r="M9" s="361" t="s">
        <v>16</v>
      </c>
      <c r="N9" s="61" t="s">
        <v>193</v>
      </c>
      <c r="O9" s="356" t="s">
        <v>194</v>
      </c>
      <c r="P9" s="63" t="s">
        <v>193</v>
      </c>
      <c r="Q9" s="356" t="s">
        <v>194</v>
      </c>
      <c r="R9" s="63" t="s">
        <v>195</v>
      </c>
      <c r="S9" s="361" t="s">
        <v>18</v>
      </c>
      <c r="T9" s="64" t="s">
        <v>196</v>
      </c>
      <c r="U9" s="65" t="s">
        <v>197</v>
      </c>
      <c r="V9" s="65" t="s">
        <v>198</v>
      </c>
      <c r="W9" s="66" t="s">
        <v>199</v>
      </c>
      <c r="X9" s="67" t="s">
        <v>19</v>
      </c>
      <c r="Y9" s="68" t="s">
        <v>20</v>
      </c>
      <c r="Z9" s="68" t="s">
        <v>21</v>
      </c>
      <c r="AA9" s="69" t="s">
        <v>22</v>
      </c>
    </row>
    <row r="10" spans="1:27" s="9" customFormat="1" ht="15" customHeight="1" thickBot="1">
      <c r="A10" s="70"/>
      <c r="B10" s="71"/>
      <c r="C10" s="72" t="s">
        <v>200</v>
      </c>
      <c r="D10" s="73" t="s">
        <v>200</v>
      </c>
      <c r="E10" s="74" t="s">
        <v>200</v>
      </c>
      <c r="F10" s="73" t="s">
        <v>200</v>
      </c>
      <c r="G10" s="358" t="s">
        <v>200</v>
      </c>
      <c r="H10" s="358" t="s">
        <v>200</v>
      </c>
      <c r="I10" s="359" t="s">
        <v>200</v>
      </c>
      <c r="J10" s="75" t="s">
        <v>200</v>
      </c>
      <c r="K10" s="358" t="s">
        <v>200</v>
      </c>
      <c r="L10" s="358" t="s">
        <v>200</v>
      </c>
      <c r="M10" s="360" t="s">
        <v>200</v>
      </c>
      <c r="N10" s="73" t="s">
        <v>200</v>
      </c>
      <c r="O10" s="358" t="s">
        <v>200</v>
      </c>
      <c r="P10" s="75" t="s">
        <v>200</v>
      </c>
      <c r="Q10" s="358" t="s">
        <v>200</v>
      </c>
      <c r="R10" s="75" t="s">
        <v>200</v>
      </c>
      <c r="S10" s="360" t="s">
        <v>200</v>
      </c>
      <c r="T10" s="76"/>
      <c r="U10" s="77"/>
      <c r="V10" s="77"/>
      <c r="W10" s="78"/>
      <c r="X10" s="79"/>
      <c r="Y10" s="80"/>
      <c r="Z10" s="80"/>
      <c r="AA10" s="81"/>
    </row>
    <row r="11" spans="1:27" ht="12.75">
      <c r="A11" s="230">
        <v>1</v>
      </c>
      <c r="B11" s="231" t="s">
        <v>23</v>
      </c>
      <c r="C11" s="240">
        <f>IF(MIN(D11:S11)=0,"No Criteria",MIN(D11:S11))</f>
        <v>14</v>
      </c>
      <c r="D11" s="83"/>
      <c r="E11" s="82"/>
      <c r="F11" s="255"/>
      <c r="G11" s="256"/>
      <c r="H11" s="256"/>
      <c r="I11" s="257"/>
      <c r="J11" s="290"/>
      <c r="K11" s="291"/>
      <c r="L11" s="291"/>
      <c r="M11" s="292"/>
      <c r="N11" s="314"/>
      <c r="O11" s="291"/>
      <c r="P11" s="327"/>
      <c r="Q11" s="291"/>
      <c r="R11" s="327">
        <v>14</v>
      </c>
      <c r="S11" s="336"/>
      <c r="T11" s="85"/>
      <c r="U11" s="86"/>
      <c r="V11" s="86"/>
      <c r="W11" s="87"/>
      <c r="X11" s="84"/>
      <c r="Y11" s="88"/>
      <c r="Z11" s="88"/>
      <c r="AA11" s="8"/>
    </row>
    <row r="12" spans="1:27" ht="12.75">
      <c r="A12" s="232">
        <v>2</v>
      </c>
      <c r="B12" s="233" t="s">
        <v>140</v>
      </c>
      <c r="C12" s="241">
        <f>IF($C$1="Y",IF(MIN(D12:M12)=0," No Criteria",MIN(D12:M12)),IF(MIN(D12:S12)=0,"No Criteria",MIN(D12:S12)))</f>
        <v>36</v>
      </c>
      <c r="D12" s="90"/>
      <c r="E12" s="91"/>
      <c r="F12" s="258">
        <v>190</v>
      </c>
      <c r="G12" s="259">
        <v>360</v>
      </c>
      <c r="H12" s="259"/>
      <c r="I12" s="260"/>
      <c r="J12" s="293">
        <v>36</v>
      </c>
      <c r="K12" s="294">
        <v>69</v>
      </c>
      <c r="L12" s="294"/>
      <c r="M12" s="295"/>
      <c r="N12" s="315">
        <f>340/X12</f>
        <v>340</v>
      </c>
      <c r="O12" s="316">
        <f>150/Y12</f>
        <v>150</v>
      </c>
      <c r="P12" s="328">
        <f>69/Z12</f>
        <v>69</v>
      </c>
      <c r="Q12" s="316">
        <f>36/AA12</f>
        <v>36</v>
      </c>
      <c r="R12" s="328"/>
      <c r="S12" s="233"/>
      <c r="T12" s="93"/>
      <c r="U12" s="94"/>
      <c r="V12" s="94"/>
      <c r="W12" s="95"/>
      <c r="X12" s="92">
        <v>1</v>
      </c>
      <c r="Y12" s="96">
        <v>1</v>
      </c>
      <c r="Z12" s="96">
        <v>1</v>
      </c>
      <c r="AA12" s="12">
        <v>1</v>
      </c>
    </row>
    <row r="13" spans="1:27" ht="12.75">
      <c r="A13" s="232">
        <v>3</v>
      </c>
      <c r="B13" s="233" t="s">
        <v>201</v>
      </c>
      <c r="C13" s="242" t="str">
        <f>IF(MIN(D13:S13)=0,"No Criteria",MIN(D13:S13))</f>
        <v>No Criteria</v>
      </c>
      <c r="D13" s="90"/>
      <c r="E13" s="97"/>
      <c r="F13" s="261"/>
      <c r="G13" s="262"/>
      <c r="H13" s="262"/>
      <c r="I13" s="263"/>
      <c r="J13" s="296"/>
      <c r="K13" s="294"/>
      <c r="L13" s="294"/>
      <c r="M13" s="295"/>
      <c r="N13" s="258"/>
      <c r="O13" s="259"/>
      <c r="P13" s="293"/>
      <c r="Q13" s="259"/>
      <c r="R13" s="293"/>
      <c r="S13" s="233"/>
      <c r="T13" s="93"/>
      <c r="U13" s="94"/>
      <c r="V13" s="94"/>
      <c r="W13" s="95"/>
      <c r="X13" s="92"/>
      <c r="Y13" s="96"/>
      <c r="Z13" s="96"/>
      <c r="AA13" s="12"/>
    </row>
    <row r="14" spans="1:27" ht="12.75">
      <c r="A14" s="234">
        <v>4</v>
      </c>
      <c r="B14" s="235" t="s">
        <v>202</v>
      </c>
      <c r="C14" s="243">
        <f>IF($C$1="Y",IF(MIN(D14:M14)=0," No Criteria",MIN(D14:M14)),IF(MIN(D14:S14)=0,"No Criteria",MIN(D14:S14)))</f>
        <v>0.8379117034224794</v>
      </c>
      <c r="D14" s="83"/>
      <c r="E14" s="98"/>
      <c r="F14" s="264">
        <f>EXP(0.7852*(LN($C$2))-3.49)</f>
        <v>0.8379117034224794</v>
      </c>
      <c r="G14" s="320">
        <f>EXP(1.128*(LN($C$2))-3.828)</f>
        <v>2.5385795477669735</v>
      </c>
      <c r="H14" s="266"/>
      <c r="I14" s="267"/>
      <c r="J14" s="297">
        <v>9.3</v>
      </c>
      <c r="K14" s="298">
        <v>43</v>
      </c>
      <c r="L14" s="298"/>
      <c r="M14" s="299"/>
      <c r="N14" s="264">
        <f>EXP(T14*(LN($C$2))+U14)</f>
        <v>2.9238600886349</v>
      </c>
      <c r="O14" s="265">
        <f>(EXP(V14*(LN($C$2))+W14))</f>
        <v>1.8187645467237021</v>
      </c>
      <c r="P14" s="265">
        <f>42/Z14</f>
        <v>42.25352112676056</v>
      </c>
      <c r="Q14" s="265">
        <f>9.3/AA14</f>
        <v>9.356136820925554</v>
      </c>
      <c r="R14" s="332"/>
      <c r="S14" s="303"/>
      <c r="T14" s="102">
        <v>1.128</v>
      </c>
      <c r="U14" s="100">
        <v>-3.6867</v>
      </c>
      <c r="V14" s="100">
        <v>0.7852</v>
      </c>
      <c r="W14" s="217">
        <v>-2.715</v>
      </c>
      <c r="X14" s="102">
        <f>1.136672-((LN($C$2))*0.041838)</f>
        <v>0.9601362366308419</v>
      </c>
      <c r="Y14" s="46">
        <f>1.101672-((LN($C$2))*0.041838)</f>
        <v>0.925136236630842</v>
      </c>
      <c r="Z14" s="103">
        <v>0.994</v>
      </c>
      <c r="AA14" s="104">
        <v>0.994</v>
      </c>
    </row>
    <row r="15" spans="1:27" ht="12.75">
      <c r="A15" s="234" t="s">
        <v>27</v>
      </c>
      <c r="B15" s="235" t="s">
        <v>28</v>
      </c>
      <c r="C15" s="244">
        <f>IF(MIN(D15:S15)=0,"  No Criteria",MIN(D15:S15))</f>
        <v>150.92406213334274</v>
      </c>
      <c r="D15" s="83"/>
      <c r="E15" s="98"/>
      <c r="F15" s="268"/>
      <c r="G15" s="266"/>
      <c r="H15" s="266"/>
      <c r="I15" s="267"/>
      <c r="J15" s="297"/>
      <c r="K15" s="298"/>
      <c r="L15" s="298"/>
      <c r="M15" s="299"/>
      <c r="N15" s="317">
        <f>(EXP(T15*(LN($C$2))+U15))</f>
        <v>1266.2015731648366</v>
      </c>
      <c r="O15" s="265">
        <f>(EXP(V15*(LN($C$2))+W15))</f>
        <v>150.92406213334274</v>
      </c>
      <c r="P15" s="329"/>
      <c r="Q15" s="307"/>
      <c r="R15" s="337"/>
      <c r="S15" s="303"/>
      <c r="T15" s="99">
        <v>0.819</v>
      </c>
      <c r="U15" s="100">
        <v>3.688</v>
      </c>
      <c r="V15" s="100">
        <v>0.819</v>
      </c>
      <c r="W15" s="101">
        <v>1.561</v>
      </c>
      <c r="X15" s="105">
        <v>0.316</v>
      </c>
      <c r="Y15" s="103">
        <v>0.86</v>
      </c>
      <c r="Z15" s="103"/>
      <c r="AA15" s="104"/>
    </row>
    <row r="16" spans="1:27" ht="12.75">
      <c r="A16" s="234" t="s">
        <v>29</v>
      </c>
      <c r="B16" s="236" t="s">
        <v>203</v>
      </c>
      <c r="C16" s="243">
        <f>IF($C$1="Y",IF(MIN(D16:M16)=0," No Criteria",MIN(D16:M16)),IF(MIN(D16:S16)=0,"No Criteria",MIN(D16:S16)))</f>
        <v>11</v>
      </c>
      <c r="D16" s="107"/>
      <c r="E16" s="108"/>
      <c r="F16" s="269">
        <v>11</v>
      </c>
      <c r="G16" s="270">
        <v>16</v>
      </c>
      <c r="H16" s="270"/>
      <c r="I16" s="271"/>
      <c r="J16" s="300">
        <v>50</v>
      </c>
      <c r="K16" s="298">
        <v>1100</v>
      </c>
      <c r="L16" s="298"/>
      <c r="M16" s="299"/>
      <c r="N16" s="318">
        <f>16/X16</f>
        <v>16.293279022403258</v>
      </c>
      <c r="O16" s="319">
        <f>11/Y16</f>
        <v>11.434511434511435</v>
      </c>
      <c r="P16" s="330">
        <f>1100/Z16</f>
        <v>1107.7542799597181</v>
      </c>
      <c r="Q16" s="319">
        <f>50/AA16</f>
        <v>50.35246727089628</v>
      </c>
      <c r="R16" s="331"/>
      <c r="S16" s="305"/>
      <c r="T16" s="99"/>
      <c r="U16" s="100"/>
      <c r="V16" s="100"/>
      <c r="W16" s="101"/>
      <c r="X16" s="105">
        <v>0.982</v>
      </c>
      <c r="Y16" s="103">
        <v>0.962</v>
      </c>
      <c r="Z16" s="103">
        <v>0.993</v>
      </c>
      <c r="AA16" s="104">
        <v>0.993</v>
      </c>
    </row>
    <row r="17" spans="1:27" ht="12.75">
      <c r="A17" s="234">
        <v>6</v>
      </c>
      <c r="B17" s="235" t="s">
        <v>204</v>
      </c>
      <c r="C17" s="244">
        <f>IF(MIN(D17:S17)=0,"  No Criteria",MIN(D17:S17))</f>
        <v>3.734939759036145</v>
      </c>
      <c r="D17" s="109"/>
      <c r="E17" s="110"/>
      <c r="F17" s="272">
        <f>EXP(0.8545*(LN($C$2))-1.465)</f>
        <v>8.50427802610023</v>
      </c>
      <c r="G17" s="273">
        <f>EXP(0.9422*(LN($C$2))-1.464)</f>
        <v>12.324882172184976</v>
      </c>
      <c r="H17" s="266"/>
      <c r="I17" s="267"/>
      <c r="J17" s="297"/>
      <c r="K17" s="301"/>
      <c r="L17" s="302"/>
      <c r="M17" s="303"/>
      <c r="N17" s="317">
        <f>(EXP(T17*(LN($C$2))+U17))</f>
        <v>9.733953748090638</v>
      </c>
      <c r="O17" s="265">
        <f>(EXP(V17*(LN($C$2))+W17))</f>
        <v>6.709801273472675</v>
      </c>
      <c r="P17" s="265">
        <f>4.8/Z17</f>
        <v>5.783132530120482</v>
      </c>
      <c r="Q17" s="265">
        <f>3.1/AA17</f>
        <v>3.734939759036145</v>
      </c>
      <c r="R17" s="332">
        <v>1300</v>
      </c>
      <c r="S17" s="303"/>
      <c r="T17" s="99">
        <v>0.9422</v>
      </c>
      <c r="U17" s="100">
        <v>-1.7</v>
      </c>
      <c r="V17" s="100">
        <v>0.8545</v>
      </c>
      <c r="W17" s="101">
        <v>-1.702</v>
      </c>
      <c r="X17" s="105">
        <v>0.96</v>
      </c>
      <c r="Y17" s="103">
        <v>0.96</v>
      </c>
      <c r="Z17" s="103">
        <v>0.83</v>
      </c>
      <c r="AA17" s="104">
        <v>0.83</v>
      </c>
    </row>
    <row r="18" spans="1:27" ht="12.75">
      <c r="A18" s="234">
        <v>7</v>
      </c>
      <c r="B18" s="235" t="s">
        <v>205</v>
      </c>
      <c r="C18" s="243">
        <f>IF($C$1="Y",IF(MIN(D18:M18)=0," No Criteria",MIN(D18:M18)),IF(MIN(D18:S18)=0,"No Criteria",MIN(D18:S18)))</f>
        <v>1.9472795748069058</v>
      </c>
      <c r="D18" s="83"/>
      <c r="E18" s="108"/>
      <c r="F18" s="264">
        <f>EXP(1.273*(LN($C$2))-4.705)</f>
        <v>1.9472795748069058</v>
      </c>
      <c r="G18" s="265">
        <f>EXP(1.273*(LN($C$2))-1.46)</f>
        <v>49.970523854899405</v>
      </c>
      <c r="H18" s="266"/>
      <c r="I18" s="267"/>
      <c r="J18" s="297">
        <v>5.6</v>
      </c>
      <c r="K18" s="304">
        <v>140</v>
      </c>
      <c r="L18" s="304"/>
      <c r="M18" s="305"/>
      <c r="N18" s="317">
        <f>(EXP(T18*(LN($C$2))+U18))</f>
        <v>49.970523854899405</v>
      </c>
      <c r="O18" s="320">
        <f>(EXP(V18*(LN($C$2))+W18))</f>
        <v>1.9472795748069058</v>
      </c>
      <c r="P18" s="331">
        <f>210/Z18</f>
        <v>220.82018927444796</v>
      </c>
      <c r="Q18" s="265">
        <f>8.1/AA18</f>
        <v>8.517350157728707</v>
      </c>
      <c r="R18" s="332"/>
      <c r="S18" s="303"/>
      <c r="T18" s="99">
        <v>1.273</v>
      </c>
      <c r="U18" s="100">
        <v>-1.46</v>
      </c>
      <c r="V18" s="100">
        <v>1.273</v>
      </c>
      <c r="W18" s="101">
        <v>-4.705</v>
      </c>
      <c r="X18" s="102">
        <f>1.46203-((LN($C$2))*0.145712)</f>
        <v>0.847197093263379</v>
      </c>
      <c r="Y18" s="46">
        <f>1.46203-((LN($C$2))*0.145712)</f>
        <v>0.847197093263379</v>
      </c>
      <c r="Z18" s="103">
        <v>0.951</v>
      </c>
      <c r="AA18" s="104">
        <v>0.951</v>
      </c>
    </row>
    <row r="19" spans="1:27" ht="12.75">
      <c r="A19" s="234">
        <v>8</v>
      </c>
      <c r="B19" s="236" t="s">
        <v>206</v>
      </c>
      <c r="C19" s="245">
        <f>IF($C$1="Y",IF(MIN(D19:M19)=0," No Criteria",MIN(D19:M19)),IF(MIN(D19:S19)=0,"No Criteria",MIN(D19:S19)))</f>
        <v>0.025</v>
      </c>
      <c r="D19" s="111"/>
      <c r="E19" s="112"/>
      <c r="F19" s="274">
        <v>0.025</v>
      </c>
      <c r="G19" s="275">
        <v>2.4</v>
      </c>
      <c r="H19" s="275"/>
      <c r="I19" s="276"/>
      <c r="J19" s="306">
        <v>0.025</v>
      </c>
      <c r="K19" s="307">
        <v>2.1</v>
      </c>
      <c r="L19" s="307"/>
      <c r="M19" s="308"/>
      <c r="N19" s="321"/>
      <c r="O19" s="302"/>
      <c r="P19" s="302"/>
      <c r="Q19" s="302"/>
      <c r="R19" s="499">
        <v>0.05</v>
      </c>
      <c r="S19" s="338"/>
      <c r="T19" s="99"/>
      <c r="U19" s="100"/>
      <c r="V19" s="100"/>
      <c r="W19" s="101"/>
      <c r="X19" s="105"/>
      <c r="Y19" s="103"/>
      <c r="Z19" s="103"/>
      <c r="AA19" s="104"/>
    </row>
    <row r="20" spans="1:27" ht="12.75">
      <c r="A20" s="234">
        <v>9</v>
      </c>
      <c r="B20" s="235" t="s">
        <v>207</v>
      </c>
      <c r="C20" s="243">
        <f>IF($C$1="Y",IF(MIN(D20:M20)=0," No Criteria",MIN(D20:M20)),IF(MIN(D20:S20)=0,"No Criteria",MIN(D20:S20)))</f>
        <v>7.1</v>
      </c>
      <c r="D20" s="109"/>
      <c r="E20" s="112"/>
      <c r="F20" s="272">
        <f>EXP(0.846*LN($C$2)+1.1645)</f>
        <v>113.77280469572351</v>
      </c>
      <c r="G20" s="273">
        <f>EXP(0.846*(LN($C$2))+3.3612)</f>
        <v>1023.4182394101952</v>
      </c>
      <c r="H20" s="277">
        <v>56</v>
      </c>
      <c r="I20" s="278">
        <v>1100</v>
      </c>
      <c r="J20" s="309"/>
      <c r="K20" s="96"/>
      <c r="L20" s="266">
        <v>7.1</v>
      </c>
      <c r="M20" s="305">
        <v>140</v>
      </c>
      <c r="N20" s="317">
        <f>(EXP(T20*(LN($C$2))+U20))</f>
        <v>338.5607412268449</v>
      </c>
      <c r="O20" s="265">
        <f>(EXP(V20*(LN($C$2))+W20))</f>
        <v>37.64136273802647</v>
      </c>
      <c r="P20" s="331">
        <f>74/Z20</f>
        <v>74.74747474747475</v>
      </c>
      <c r="Q20" s="265">
        <f>8.2/AA20</f>
        <v>8.282828282828282</v>
      </c>
      <c r="R20" s="332">
        <v>610</v>
      </c>
      <c r="S20" s="299"/>
      <c r="T20" s="99">
        <v>0.846</v>
      </c>
      <c r="U20" s="100">
        <v>2.255</v>
      </c>
      <c r="V20" s="100">
        <v>0.846</v>
      </c>
      <c r="W20" s="101">
        <v>0.0584</v>
      </c>
      <c r="X20" s="105">
        <v>0.998</v>
      </c>
      <c r="Y20" s="103">
        <v>0.997</v>
      </c>
      <c r="Z20" s="103">
        <v>0.99</v>
      </c>
      <c r="AA20" s="104">
        <v>0.99</v>
      </c>
    </row>
    <row r="21" spans="1:27" ht="12.75">
      <c r="A21" s="234">
        <v>10</v>
      </c>
      <c r="B21" s="235" t="s">
        <v>208</v>
      </c>
      <c r="C21" s="244">
        <f>IF(MIN(D21:S21)=0,"  No Criteria",MIN(D21:S21))</f>
        <v>5</v>
      </c>
      <c r="D21" s="109"/>
      <c r="E21" s="112"/>
      <c r="F21" s="279"/>
      <c r="G21" s="280"/>
      <c r="H21" s="280"/>
      <c r="I21" s="281"/>
      <c r="J21" s="310"/>
      <c r="K21" s="302"/>
      <c r="L21" s="302"/>
      <c r="M21" s="303"/>
      <c r="N21" s="321">
        <v>20</v>
      </c>
      <c r="O21" s="304">
        <v>5</v>
      </c>
      <c r="P21" s="331">
        <f>IF(C1="Y",20,290/Z21)</f>
        <v>20</v>
      </c>
      <c r="Q21" s="319">
        <f>IF(C1="Y",5,71/AA21)</f>
        <v>5</v>
      </c>
      <c r="R21" s="331"/>
      <c r="S21" s="303"/>
      <c r="T21" s="99"/>
      <c r="U21" s="100"/>
      <c r="V21" s="100"/>
      <c r="W21" s="101"/>
      <c r="X21" s="105"/>
      <c r="Y21" s="103"/>
      <c r="Z21" s="103">
        <v>0.998</v>
      </c>
      <c r="AA21" s="104">
        <v>0.998</v>
      </c>
    </row>
    <row r="22" spans="1:27" ht="12.75">
      <c r="A22" s="234">
        <v>11</v>
      </c>
      <c r="B22" s="235" t="s">
        <v>209</v>
      </c>
      <c r="C22" s="243">
        <f>IF($C$1="Y",IF(MIN(D22:M22)=0," No Criteria",MIN(D22:M22)),IF(MIN(D22:S22)=0,"No Criteria",MIN(D22:S22)))</f>
        <v>2.0908135589787156</v>
      </c>
      <c r="D22" s="83"/>
      <c r="E22" s="108"/>
      <c r="F22" s="105"/>
      <c r="G22" s="266"/>
      <c r="H22" s="266"/>
      <c r="I22" s="282">
        <f>EXP(1.72*(LN($C$2))-6.52)</f>
        <v>2.0908135589787156</v>
      </c>
      <c r="J22" s="310"/>
      <c r="K22" s="307"/>
      <c r="L22" s="307"/>
      <c r="M22" s="308">
        <v>2.3</v>
      </c>
      <c r="N22" s="317">
        <f>(EXP(T22*(LN($C$2))+U22))</f>
        <v>2.0908135589787156</v>
      </c>
      <c r="O22" s="307"/>
      <c r="P22" s="332">
        <f>1.9/Z22</f>
        <v>2.235294117647059</v>
      </c>
      <c r="Q22" s="302"/>
      <c r="R22" s="333"/>
      <c r="S22" s="303"/>
      <c r="T22" s="99">
        <v>1.72</v>
      </c>
      <c r="U22" s="100">
        <v>-6.52</v>
      </c>
      <c r="V22" s="100"/>
      <c r="W22" s="101"/>
      <c r="X22" s="105">
        <v>0.85</v>
      </c>
      <c r="Y22" s="103"/>
      <c r="Z22" s="103">
        <v>0.85</v>
      </c>
      <c r="AA22" s="104"/>
    </row>
    <row r="23" spans="1:27" ht="12.75">
      <c r="A23" s="234">
        <v>12</v>
      </c>
      <c r="B23" s="235" t="s">
        <v>30</v>
      </c>
      <c r="C23" s="244">
        <f>IF(MIN(D23:S23)=0,"  No Criteria",MIN(D23:S23))</f>
        <v>1.7</v>
      </c>
      <c r="D23" s="83"/>
      <c r="E23" s="108"/>
      <c r="F23" s="105"/>
      <c r="G23" s="103"/>
      <c r="H23" s="103"/>
      <c r="I23" s="283"/>
      <c r="J23" s="310"/>
      <c r="K23" s="302"/>
      <c r="L23" s="302"/>
      <c r="M23" s="303"/>
      <c r="N23" s="321"/>
      <c r="O23" s="302"/>
      <c r="P23" s="333"/>
      <c r="Q23" s="302"/>
      <c r="R23" s="333">
        <v>1.7</v>
      </c>
      <c r="S23" s="308"/>
      <c r="T23" s="99"/>
      <c r="U23" s="100"/>
      <c r="V23" s="100"/>
      <c r="W23" s="101"/>
      <c r="X23" s="105"/>
      <c r="Y23" s="103"/>
      <c r="Z23" s="103"/>
      <c r="AA23" s="104"/>
    </row>
    <row r="24" spans="1:27" ht="12.75">
      <c r="A24" s="234">
        <v>13</v>
      </c>
      <c r="B24" s="235" t="s">
        <v>210</v>
      </c>
      <c r="C24" s="243">
        <f>IF($C$1="Y",IF(MIN(D24:M24)=0," No Criteria",MIN(D24:M24)),IF(MIN(D24:S24)=0,"No Criteria",MIN(D24:S24)))</f>
        <v>58</v>
      </c>
      <c r="D24" s="83"/>
      <c r="E24" s="108"/>
      <c r="F24" s="272">
        <f>EXP(0.8473*LN($C$2)+0.7614)</f>
        <v>76.44632637683468</v>
      </c>
      <c r="G24" s="273">
        <f>EXP(0.8473*(LN($C$2))+0.8604)</f>
        <v>84.40181267774241</v>
      </c>
      <c r="H24" s="270">
        <v>58</v>
      </c>
      <c r="I24" s="271">
        <v>170</v>
      </c>
      <c r="J24" s="300"/>
      <c r="K24" s="304"/>
      <c r="L24" s="270">
        <v>58</v>
      </c>
      <c r="M24" s="305">
        <v>170</v>
      </c>
      <c r="N24" s="317">
        <f>(EXP(T24*(LN($C$2))+U24))</f>
        <v>86.41738566964888</v>
      </c>
      <c r="O24" s="265">
        <f>(EXP(V24*(LN($C$2))+W24))</f>
        <v>86.41738566964888</v>
      </c>
      <c r="P24" s="331">
        <f>90/Z24</f>
        <v>95.13742071881607</v>
      </c>
      <c r="Q24" s="319">
        <f>81/AA24</f>
        <v>85.62367864693447</v>
      </c>
      <c r="R24" s="331"/>
      <c r="S24" s="303"/>
      <c r="T24" s="99">
        <v>0.8473</v>
      </c>
      <c r="U24" s="100">
        <v>0.884</v>
      </c>
      <c r="V24" s="100">
        <v>0.8473</v>
      </c>
      <c r="W24" s="101">
        <v>0.884</v>
      </c>
      <c r="X24" s="105">
        <v>0.978</v>
      </c>
      <c r="Y24" s="103">
        <v>0.986</v>
      </c>
      <c r="Z24" s="103">
        <v>0.946</v>
      </c>
      <c r="AA24" s="104">
        <v>0.946</v>
      </c>
    </row>
    <row r="25" spans="1:27" ht="12.75">
      <c r="A25" s="234">
        <v>14</v>
      </c>
      <c r="B25" s="235" t="s">
        <v>211</v>
      </c>
      <c r="C25" s="242">
        <f>IF(MIN(D25:S25)=0,"No Criteria",MIN(D25:S25))</f>
        <v>1</v>
      </c>
      <c r="D25" s="83"/>
      <c r="E25" s="108"/>
      <c r="F25" s="268">
        <v>5.2</v>
      </c>
      <c r="G25" s="270">
        <v>22</v>
      </c>
      <c r="H25" s="270"/>
      <c r="I25" s="271"/>
      <c r="J25" s="300"/>
      <c r="K25" s="304">
        <v>5</v>
      </c>
      <c r="L25" s="304"/>
      <c r="M25" s="305"/>
      <c r="N25" s="322">
        <v>22</v>
      </c>
      <c r="O25" s="304">
        <v>5.2</v>
      </c>
      <c r="P25" s="329">
        <v>1</v>
      </c>
      <c r="Q25" s="304">
        <v>1</v>
      </c>
      <c r="R25" s="329">
        <v>700</v>
      </c>
      <c r="S25" s="299"/>
      <c r="T25" s="93"/>
      <c r="U25" s="94"/>
      <c r="V25" s="94"/>
      <c r="W25" s="95"/>
      <c r="X25" s="92"/>
      <c r="Y25" s="96"/>
      <c r="Z25" s="96"/>
      <c r="AA25" s="12"/>
    </row>
    <row r="26" spans="1:27" ht="22.5">
      <c r="A26" s="234">
        <v>15</v>
      </c>
      <c r="B26" s="235" t="s">
        <v>31</v>
      </c>
      <c r="C26" s="242" t="str">
        <f>IF(MIN(D26:S26)=0,"No Criteria",MIN(D26:S26))</f>
        <v>No Criteria</v>
      </c>
      <c r="D26" s="83"/>
      <c r="E26" s="82"/>
      <c r="F26" s="105"/>
      <c r="G26" s="103"/>
      <c r="H26" s="103"/>
      <c r="I26" s="283"/>
      <c r="J26" s="310"/>
      <c r="K26" s="302"/>
      <c r="L26" s="302"/>
      <c r="M26" s="303"/>
      <c r="N26" s="321"/>
      <c r="O26" s="302"/>
      <c r="P26" s="333"/>
      <c r="Q26" s="302"/>
      <c r="R26" s="333" t="s">
        <v>506</v>
      </c>
      <c r="S26" s="303"/>
      <c r="T26" s="93"/>
      <c r="U26" s="94"/>
      <c r="V26" s="94"/>
      <c r="W26" s="95"/>
      <c r="X26" s="92"/>
      <c r="Y26" s="96"/>
      <c r="Z26" s="96"/>
      <c r="AA26" s="12"/>
    </row>
    <row r="27" spans="1:27" ht="12.75">
      <c r="A27" s="232">
        <v>16</v>
      </c>
      <c r="B27" s="235" t="s">
        <v>212</v>
      </c>
      <c r="C27" s="246">
        <f aca="true" t="shared" si="0" ref="C27:C34">IF(MIN(D27:S27)=0,"  No Criteria",MIN(D27:S27))</f>
        <v>1.3E-08</v>
      </c>
      <c r="D27" s="109"/>
      <c r="E27" s="82"/>
      <c r="F27" s="105"/>
      <c r="G27" s="96"/>
      <c r="H27" s="103"/>
      <c r="I27" s="283"/>
      <c r="J27" s="310"/>
      <c r="K27" s="103"/>
      <c r="L27" s="103"/>
      <c r="M27" s="235"/>
      <c r="N27" s="105"/>
      <c r="O27" s="103"/>
      <c r="P27" s="310"/>
      <c r="Q27" s="103"/>
      <c r="R27" s="310">
        <v>1.3E-08</v>
      </c>
      <c r="S27" s="339"/>
      <c r="T27" s="93"/>
      <c r="U27" s="94"/>
      <c r="V27" s="94"/>
      <c r="W27" s="95"/>
      <c r="X27" s="92"/>
      <c r="Y27" s="96"/>
      <c r="Z27" s="96"/>
      <c r="AA27" s="12"/>
    </row>
    <row r="28" spans="1:27" ht="12.75">
      <c r="A28" s="232">
        <v>17</v>
      </c>
      <c r="B28" s="235" t="s">
        <v>33</v>
      </c>
      <c r="C28" s="247">
        <f t="shared" si="0"/>
        <v>320</v>
      </c>
      <c r="D28" s="83"/>
      <c r="E28" s="82"/>
      <c r="F28" s="105"/>
      <c r="G28" s="103"/>
      <c r="H28" s="103"/>
      <c r="I28" s="283"/>
      <c r="J28" s="310"/>
      <c r="K28" s="103"/>
      <c r="L28" s="103"/>
      <c r="M28" s="235"/>
      <c r="N28" s="105"/>
      <c r="O28" s="103"/>
      <c r="P28" s="310"/>
      <c r="Q28" s="103"/>
      <c r="R28" s="310">
        <v>320</v>
      </c>
      <c r="S28" s="340"/>
      <c r="T28" s="93"/>
      <c r="U28" s="94"/>
      <c r="V28" s="94"/>
      <c r="W28" s="95"/>
      <c r="X28" s="92"/>
      <c r="Y28" s="96"/>
      <c r="Z28" s="96"/>
      <c r="AA28" s="12"/>
    </row>
    <row r="29" spans="1:27" ht="12.75">
      <c r="A29" s="232">
        <v>18</v>
      </c>
      <c r="B29" s="235" t="s">
        <v>34</v>
      </c>
      <c r="C29" s="252">
        <f t="shared" si="0"/>
        <v>0.059</v>
      </c>
      <c r="D29" s="83"/>
      <c r="E29" s="82"/>
      <c r="F29" s="105"/>
      <c r="G29" s="103"/>
      <c r="H29" s="103"/>
      <c r="I29" s="283"/>
      <c r="J29" s="310"/>
      <c r="K29" s="103"/>
      <c r="L29" s="103"/>
      <c r="M29" s="235"/>
      <c r="N29" s="105"/>
      <c r="O29" s="103"/>
      <c r="P29" s="310"/>
      <c r="Q29" s="103"/>
      <c r="R29" s="310">
        <v>0.059</v>
      </c>
      <c r="S29" s="341"/>
      <c r="T29" s="93"/>
      <c r="U29" s="94"/>
      <c r="V29" s="94"/>
      <c r="W29" s="95"/>
      <c r="X29" s="92"/>
      <c r="Y29" s="96"/>
      <c r="Z29" s="96"/>
      <c r="AA29" s="12"/>
    </row>
    <row r="30" spans="1:27" ht="12.75">
      <c r="A30" s="232">
        <v>19</v>
      </c>
      <c r="B30" s="235" t="s">
        <v>35</v>
      </c>
      <c r="C30" s="247">
        <f t="shared" si="0"/>
        <v>1.2</v>
      </c>
      <c r="D30" s="83"/>
      <c r="E30" s="82"/>
      <c r="F30" s="105"/>
      <c r="G30" s="103"/>
      <c r="H30" s="103"/>
      <c r="I30" s="283"/>
      <c r="J30" s="310"/>
      <c r="K30" s="103"/>
      <c r="L30" s="103"/>
      <c r="M30" s="235"/>
      <c r="N30" s="105"/>
      <c r="O30" s="103"/>
      <c r="P30" s="310"/>
      <c r="Q30" s="103"/>
      <c r="R30" s="310">
        <v>1.2</v>
      </c>
      <c r="S30" s="340"/>
      <c r="T30" s="93"/>
      <c r="U30" s="94"/>
      <c r="V30" s="94"/>
      <c r="W30" s="95"/>
      <c r="X30" s="92"/>
      <c r="Y30" s="96"/>
      <c r="Z30" s="96"/>
      <c r="AA30" s="12"/>
    </row>
    <row r="31" spans="1:27" ht="12.75">
      <c r="A31" s="232">
        <v>20</v>
      </c>
      <c r="B31" s="235" t="s">
        <v>36</v>
      </c>
      <c r="C31" s="248">
        <f t="shared" si="0"/>
        <v>4.3</v>
      </c>
      <c r="D31" s="83"/>
      <c r="E31" s="82"/>
      <c r="F31" s="105"/>
      <c r="G31" s="103"/>
      <c r="H31" s="103"/>
      <c r="I31" s="283"/>
      <c r="J31" s="310"/>
      <c r="K31" s="103"/>
      <c r="L31" s="103"/>
      <c r="M31" s="235"/>
      <c r="N31" s="105"/>
      <c r="O31" s="103"/>
      <c r="P31" s="310"/>
      <c r="Q31" s="103"/>
      <c r="R31" s="310">
        <v>4.3</v>
      </c>
      <c r="S31" s="340"/>
      <c r="T31" s="93"/>
      <c r="U31" s="94"/>
      <c r="V31" s="94"/>
      <c r="W31" s="95"/>
      <c r="X31" s="92"/>
      <c r="Y31" s="96"/>
      <c r="Z31" s="96"/>
      <c r="AA31" s="12"/>
    </row>
    <row r="32" spans="1:27" ht="12.75">
      <c r="A32" s="232">
        <v>21</v>
      </c>
      <c r="B32" s="235" t="s">
        <v>37</v>
      </c>
      <c r="C32" s="248">
        <f t="shared" si="0"/>
        <v>0.25</v>
      </c>
      <c r="D32" s="83"/>
      <c r="E32" s="82"/>
      <c r="F32" s="105"/>
      <c r="G32" s="103"/>
      <c r="H32" s="103"/>
      <c r="I32" s="283"/>
      <c r="J32" s="310"/>
      <c r="K32" s="103"/>
      <c r="L32" s="103"/>
      <c r="M32" s="235"/>
      <c r="N32" s="105"/>
      <c r="O32" s="103"/>
      <c r="P32" s="310"/>
      <c r="Q32" s="103"/>
      <c r="R32" s="310">
        <v>0.25</v>
      </c>
      <c r="S32" s="342"/>
      <c r="T32" s="93"/>
      <c r="U32" s="94"/>
      <c r="V32" s="94"/>
      <c r="W32" s="95"/>
      <c r="X32" s="92"/>
      <c r="Y32" s="96"/>
      <c r="Z32" s="96"/>
      <c r="AA32" s="12"/>
    </row>
    <row r="33" spans="1:27" ht="12.75">
      <c r="A33" s="232">
        <v>22</v>
      </c>
      <c r="B33" s="235" t="s">
        <v>38</v>
      </c>
      <c r="C33" s="247">
        <f t="shared" si="0"/>
        <v>680</v>
      </c>
      <c r="D33" s="83"/>
      <c r="E33" s="82"/>
      <c r="F33" s="105"/>
      <c r="G33" s="103"/>
      <c r="H33" s="103"/>
      <c r="I33" s="283"/>
      <c r="J33" s="310"/>
      <c r="K33" s="103"/>
      <c r="L33" s="103"/>
      <c r="M33" s="235"/>
      <c r="N33" s="105"/>
      <c r="O33" s="103"/>
      <c r="P33" s="310"/>
      <c r="Q33" s="103"/>
      <c r="R33" s="310">
        <v>680</v>
      </c>
      <c r="S33" s="343"/>
      <c r="T33" s="93"/>
      <c r="U33" s="94"/>
      <c r="V33" s="94"/>
      <c r="W33" s="95"/>
      <c r="X33" s="92"/>
      <c r="Y33" s="96"/>
      <c r="Z33" s="96"/>
      <c r="AA33" s="12"/>
    </row>
    <row r="34" spans="1:27" ht="12.75">
      <c r="A34" s="232">
        <v>23</v>
      </c>
      <c r="B34" s="235" t="s">
        <v>39</v>
      </c>
      <c r="C34" s="244">
        <f t="shared" si="0"/>
        <v>0.41</v>
      </c>
      <c r="D34" s="83"/>
      <c r="E34" s="82"/>
      <c r="F34" s="105"/>
      <c r="G34" s="103"/>
      <c r="H34" s="103"/>
      <c r="I34" s="283"/>
      <c r="J34" s="310"/>
      <c r="K34" s="103"/>
      <c r="L34" s="103"/>
      <c r="M34" s="235"/>
      <c r="N34" s="105"/>
      <c r="O34" s="103"/>
      <c r="P34" s="310"/>
      <c r="Q34" s="103"/>
      <c r="R34" s="310">
        <v>0.41</v>
      </c>
      <c r="S34" s="340"/>
      <c r="T34" s="93"/>
      <c r="U34" s="94"/>
      <c r="V34" s="94"/>
      <c r="W34" s="95"/>
      <c r="X34" s="92"/>
      <c r="Y34" s="96"/>
      <c r="Z34" s="96"/>
      <c r="AA34" s="12"/>
    </row>
    <row r="35" spans="1:27" ht="12.75">
      <c r="A35" s="232">
        <v>24</v>
      </c>
      <c r="B35" s="235" t="s">
        <v>40</v>
      </c>
      <c r="C35" s="249" t="str">
        <f>IF(MIN(D35:S35)=0,"No Criteria",MIN(D35:S35))</f>
        <v>No Criteria</v>
      </c>
      <c r="D35" s="83"/>
      <c r="E35" s="82"/>
      <c r="F35" s="105"/>
      <c r="G35" s="103"/>
      <c r="H35" s="103"/>
      <c r="I35" s="283"/>
      <c r="J35" s="310"/>
      <c r="K35" s="103"/>
      <c r="L35" s="103"/>
      <c r="M35" s="235"/>
      <c r="N35" s="105"/>
      <c r="O35" s="103"/>
      <c r="P35" s="310"/>
      <c r="Q35" s="103"/>
      <c r="R35" s="310"/>
      <c r="S35" s="235"/>
      <c r="T35" s="93"/>
      <c r="U35" s="94"/>
      <c r="V35" s="94"/>
      <c r="W35" s="95"/>
      <c r="X35" s="92"/>
      <c r="Y35" s="96"/>
      <c r="Z35" s="96"/>
      <c r="AA35" s="12"/>
    </row>
    <row r="36" spans="1:27" ht="12.75">
      <c r="A36" s="232">
        <v>25</v>
      </c>
      <c r="B36" s="235" t="s">
        <v>213</v>
      </c>
      <c r="C36" s="249" t="str">
        <f>IF(MIN(D36:S36)=0,"No Criteria",MIN(D36:S36))</f>
        <v>No Criteria</v>
      </c>
      <c r="D36" s="83"/>
      <c r="E36" s="82"/>
      <c r="F36" s="105"/>
      <c r="G36" s="103"/>
      <c r="H36" s="103"/>
      <c r="I36" s="283"/>
      <c r="J36" s="310"/>
      <c r="K36" s="103"/>
      <c r="L36" s="103"/>
      <c r="M36" s="235"/>
      <c r="N36" s="105"/>
      <c r="O36" s="103"/>
      <c r="P36" s="310"/>
      <c r="Q36" s="103"/>
      <c r="R36" s="310"/>
      <c r="S36" s="235"/>
      <c r="T36" s="93"/>
      <c r="U36" s="94"/>
      <c r="V36" s="94"/>
      <c r="W36" s="95"/>
      <c r="X36" s="92"/>
      <c r="Y36" s="96"/>
      <c r="Z36" s="96"/>
      <c r="AA36" s="12"/>
    </row>
    <row r="37" spans="1:27" ht="12.75">
      <c r="A37" s="232">
        <v>26</v>
      </c>
      <c r="B37" s="235" t="s">
        <v>42</v>
      </c>
      <c r="C37" s="249" t="str">
        <f>IF(MIN(D37:S37)=0,"No Criteria",MIN(D37:S37))</f>
        <v>No Criteria</v>
      </c>
      <c r="D37" s="83"/>
      <c r="E37" s="82"/>
      <c r="F37" s="105"/>
      <c r="G37" s="103"/>
      <c r="H37" s="103"/>
      <c r="I37" s="283"/>
      <c r="J37" s="310"/>
      <c r="K37" s="103"/>
      <c r="L37" s="103"/>
      <c r="M37" s="235"/>
      <c r="N37" s="105"/>
      <c r="O37" s="103"/>
      <c r="P37" s="310"/>
      <c r="Q37" s="103"/>
      <c r="R37" s="310"/>
      <c r="S37" s="235"/>
      <c r="T37" s="93"/>
      <c r="U37" s="94"/>
      <c r="V37" s="94"/>
      <c r="W37" s="95"/>
      <c r="X37" s="92"/>
      <c r="Y37" s="96"/>
      <c r="Z37" s="96"/>
      <c r="AA37" s="12"/>
    </row>
    <row r="38" spans="1:27" ht="12.75">
      <c r="A38" s="232">
        <v>27</v>
      </c>
      <c r="B38" s="235" t="s">
        <v>43</v>
      </c>
      <c r="C38" s="244">
        <f>IF(MIN(D38:S38)=0,"  No Criteria",MIN(D38:S38))</f>
        <v>0.56</v>
      </c>
      <c r="D38" s="83"/>
      <c r="E38" s="82"/>
      <c r="F38" s="105"/>
      <c r="G38" s="103"/>
      <c r="H38" s="103"/>
      <c r="I38" s="283"/>
      <c r="J38" s="310"/>
      <c r="K38" s="103"/>
      <c r="L38" s="103"/>
      <c r="M38" s="235"/>
      <c r="N38" s="105"/>
      <c r="O38" s="103"/>
      <c r="P38" s="310"/>
      <c r="Q38" s="103"/>
      <c r="R38" s="310">
        <v>0.56</v>
      </c>
      <c r="S38" s="340"/>
      <c r="T38" s="93"/>
      <c r="U38" s="94"/>
      <c r="V38" s="94"/>
      <c r="W38" s="95"/>
      <c r="X38" s="92"/>
      <c r="Y38" s="96"/>
      <c r="Z38" s="96"/>
      <c r="AA38" s="12"/>
    </row>
    <row r="39" spans="1:27" ht="12.75">
      <c r="A39" s="232">
        <v>28</v>
      </c>
      <c r="B39" s="235" t="s">
        <v>44</v>
      </c>
      <c r="C39" s="249" t="str">
        <f>IF(MIN(D39:S39)=0,"No Criteria",MIN(D39:S39))</f>
        <v>No Criteria</v>
      </c>
      <c r="D39" s="83"/>
      <c r="E39" s="82"/>
      <c r="F39" s="105"/>
      <c r="G39" s="103"/>
      <c r="H39" s="103"/>
      <c r="I39" s="283"/>
      <c r="J39" s="310"/>
      <c r="K39" s="103"/>
      <c r="L39" s="103"/>
      <c r="M39" s="235"/>
      <c r="N39" s="105"/>
      <c r="O39" s="103"/>
      <c r="P39" s="310"/>
      <c r="Q39" s="103"/>
      <c r="R39" s="310"/>
      <c r="S39" s="235"/>
      <c r="T39" s="93"/>
      <c r="U39" s="94"/>
      <c r="V39" s="94"/>
      <c r="W39" s="95"/>
      <c r="X39" s="92"/>
      <c r="Y39" s="96"/>
      <c r="Z39" s="96"/>
      <c r="AA39" s="12"/>
    </row>
    <row r="40" spans="1:27" ht="12.75">
      <c r="A40" s="232">
        <v>29</v>
      </c>
      <c r="B40" s="235" t="s">
        <v>45</v>
      </c>
      <c r="C40" s="247">
        <f aca="true" t="shared" si="1" ref="C40:C45">IF(MIN(D40:S40)=0,"  No Criteria",MIN(D40:S40))</f>
        <v>0.38</v>
      </c>
      <c r="D40" s="83"/>
      <c r="E40" s="82"/>
      <c r="F40" s="105"/>
      <c r="G40" s="103"/>
      <c r="H40" s="103"/>
      <c r="I40" s="283"/>
      <c r="J40" s="310"/>
      <c r="K40" s="103"/>
      <c r="L40" s="103"/>
      <c r="M40" s="235"/>
      <c r="N40" s="105"/>
      <c r="O40" s="103"/>
      <c r="P40" s="310"/>
      <c r="Q40" s="103"/>
      <c r="R40" s="310">
        <v>0.38</v>
      </c>
      <c r="S40" s="340"/>
      <c r="T40" s="93"/>
      <c r="U40" s="94"/>
      <c r="V40" s="94"/>
      <c r="W40" s="95"/>
      <c r="X40" s="92"/>
      <c r="Y40" s="96"/>
      <c r="Z40" s="96"/>
      <c r="AA40" s="12"/>
    </row>
    <row r="41" spans="1:27" ht="12.75">
      <c r="A41" s="232">
        <v>30</v>
      </c>
      <c r="B41" s="235" t="s">
        <v>46</v>
      </c>
      <c r="C41" s="244">
        <f t="shared" si="1"/>
        <v>0.057</v>
      </c>
      <c r="D41" s="83"/>
      <c r="E41" s="82"/>
      <c r="F41" s="105"/>
      <c r="G41" s="103"/>
      <c r="H41" s="103"/>
      <c r="I41" s="283"/>
      <c r="J41" s="310"/>
      <c r="K41" s="103"/>
      <c r="L41" s="103"/>
      <c r="M41" s="235"/>
      <c r="N41" s="105"/>
      <c r="O41" s="103"/>
      <c r="P41" s="310"/>
      <c r="Q41" s="103"/>
      <c r="R41" s="310">
        <v>0.057</v>
      </c>
      <c r="S41" s="342"/>
      <c r="T41" s="93"/>
      <c r="U41" s="94"/>
      <c r="V41" s="94"/>
      <c r="W41" s="95"/>
      <c r="X41" s="92"/>
      <c r="Y41" s="96"/>
      <c r="Z41" s="96"/>
      <c r="AA41" s="12"/>
    </row>
    <row r="42" spans="1:27" ht="12.75">
      <c r="A42" s="232">
        <v>31</v>
      </c>
      <c r="B42" s="235" t="s">
        <v>47</v>
      </c>
      <c r="C42" s="250">
        <f t="shared" si="1"/>
        <v>0.52</v>
      </c>
      <c r="D42" s="83"/>
      <c r="E42" s="82"/>
      <c r="F42" s="105"/>
      <c r="G42" s="103"/>
      <c r="H42" s="103"/>
      <c r="I42" s="283"/>
      <c r="J42" s="310"/>
      <c r="K42" s="103"/>
      <c r="L42" s="103"/>
      <c r="M42" s="235"/>
      <c r="N42" s="105"/>
      <c r="O42" s="103"/>
      <c r="P42" s="310"/>
      <c r="Q42" s="103"/>
      <c r="R42" s="310">
        <v>0.52</v>
      </c>
      <c r="S42" s="340"/>
      <c r="T42" s="93"/>
      <c r="U42" s="94"/>
      <c r="V42" s="94"/>
      <c r="W42" s="95"/>
      <c r="X42" s="92"/>
      <c r="Y42" s="96"/>
      <c r="Z42" s="96"/>
      <c r="AA42" s="12"/>
    </row>
    <row r="43" spans="1:27" ht="12.75">
      <c r="A43" s="232">
        <v>32</v>
      </c>
      <c r="B43" s="235" t="s">
        <v>48</v>
      </c>
      <c r="C43" s="250">
        <f t="shared" si="1"/>
        <v>10</v>
      </c>
      <c r="D43" s="83"/>
      <c r="E43" s="82"/>
      <c r="F43" s="105"/>
      <c r="G43" s="103"/>
      <c r="H43" s="103"/>
      <c r="I43" s="283"/>
      <c r="J43" s="310"/>
      <c r="K43" s="103"/>
      <c r="L43" s="103"/>
      <c r="M43" s="235"/>
      <c r="N43" s="105"/>
      <c r="O43" s="103"/>
      <c r="P43" s="310"/>
      <c r="Q43" s="103"/>
      <c r="R43" s="310">
        <v>10</v>
      </c>
      <c r="S43" s="343"/>
      <c r="T43" s="93"/>
      <c r="U43" s="94"/>
      <c r="V43" s="94"/>
      <c r="W43" s="95"/>
      <c r="X43" s="92"/>
      <c r="Y43" s="96"/>
      <c r="Z43" s="96"/>
      <c r="AA43" s="12"/>
    </row>
    <row r="44" spans="1:27" ht="12.75">
      <c r="A44" s="232">
        <v>33</v>
      </c>
      <c r="B44" s="235" t="s">
        <v>49</v>
      </c>
      <c r="C44" s="250">
        <f t="shared" si="1"/>
        <v>3100</v>
      </c>
      <c r="D44" s="83"/>
      <c r="E44" s="82"/>
      <c r="F44" s="105"/>
      <c r="G44" s="103"/>
      <c r="H44" s="103"/>
      <c r="I44" s="283"/>
      <c r="J44" s="310"/>
      <c r="K44" s="103"/>
      <c r="L44" s="103"/>
      <c r="M44" s="235"/>
      <c r="N44" s="105"/>
      <c r="O44" s="103"/>
      <c r="P44" s="310"/>
      <c r="Q44" s="103"/>
      <c r="R44" s="310">
        <v>3100</v>
      </c>
      <c r="S44" s="343"/>
      <c r="T44" s="93"/>
      <c r="U44" s="94"/>
      <c r="V44" s="94"/>
      <c r="W44" s="95"/>
      <c r="X44" s="92"/>
      <c r="Y44" s="96"/>
      <c r="Z44" s="96"/>
      <c r="AA44" s="12"/>
    </row>
    <row r="45" spans="1:27" ht="12.75">
      <c r="A45" s="232">
        <v>34</v>
      </c>
      <c r="B45" s="235" t="s">
        <v>50</v>
      </c>
      <c r="C45" s="250">
        <f t="shared" si="1"/>
        <v>48</v>
      </c>
      <c r="D45" s="83"/>
      <c r="E45" s="82"/>
      <c r="F45" s="105"/>
      <c r="G45" s="103"/>
      <c r="H45" s="103"/>
      <c r="I45" s="283"/>
      <c r="J45" s="310"/>
      <c r="K45" s="103"/>
      <c r="L45" s="103"/>
      <c r="M45" s="235"/>
      <c r="N45" s="105"/>
      <c r="O45" s="103"/>
      <c r="P45" s="310"/>
      <c r="Q45" s="103"/>
      <c r="R45" s="310">
        <v>48</v>
      </c>
      <c r="S45" s="343"/>
      <c r="T45" s="93"/>
      <c r="U45" s="94"/>
      <c r="V45" s="94"/>
      <c r="W45" s="95"/>
      <c r="X45" s="92"/>
      <c r="Y45" s="96"/>
      <c r="Z45" s="96"/>
      <c r="AA45" s="12"/>
    </row>
    <row r="46" spans="1:27" ht="12.75">
      <c r="A46" s="232">
        <v>35</v>
      </c>
      <c r="B46" s="235" t="s">
        <v>51</v>
      </c>
      <c r="C46" s="249" t="str">
        <f>IF(MIN(D46:S46)=0,"No Criteria",MIN(D46:S46))</f>
        <v>No Criteria</v>
      </c>
      <c r="D46" s="83"/>
      <c r="E46" s="82"/>
      <c r="F46" s="105"/>
      <c r="G46" s="103"/>
      <c r="H46" s="103"/>
      <c r="I46" s="283"/>
      <c r="J46" s="310"/>
      <c r="K46" s="103"/>
      <c r="L46" s="103"/>
      <c r="M46" s="235"/>
      <c r="N46" s="105"/>
      <c r="O46" s="103"/>
      <c r="P46" s="310"/>
      <c r="Q46" s="103"/>
      <c r="R46" s="310"/>
      <c r="S46" s="340"/>
      <c r="T46" s="93"/>
      <c r="U46" s="94"/>
      <c r="V46" s="94"/>
      <c r="W46" s="95"/>
      <c r="X46" s="92"/>
      <c r="Y46" s="96"/>
      <c r="Z46" s="96"/>
      <c r="AA46" s="12"/>
    </row>
    <row r="47" spans="1:27" ht="12.75">
      <c r="A47" s="232">
        <v>36</v>
      </c>
      <c r="B47" s="235" t="s">
        <v>52</v>
      </c>
      <c r="C47" s="250">
        <f>IF(MIN(D47:S47)=0,"  No Criteria",MIN(D47:S47))</f>
        <v>4.7</v>
      </c>
      <c r="D47" s="83"/>
      <c r="E47" s="82"/>
      <c r="F47" s="105"/>
      <c r="G47" s="103"/>
      <c r="H47" s="103"/>
      <c r="I47" s="283"/>
      <c r="J47" s="310"/>
      <c r="K47" s="103"/>
      <c r="L47" s="103"/>
      <c r="M47" s="235"/>
      <c r="N47" s="105"/>
      <c r="O47" s="103"/>
      <c r="P47" s="310"/>
      <c r="Q47" s="103"/>
      <c r="R47" s="310">
        <v>4.7</v>
      </c>
      <c r="S47" s="343"/>
      <c r="T47" s="93"/>
      <c r="U47" s="94"/>
      <c r="V47" s="94"/>
      <c r="W47" s="95"/>
      <c r="X47" s="92"/>
      <c r="Y47" s="96"/>
      <c r="Z47" s="96"/>
      <c r="AA47" s="12"/>
    </row>
    <row r="48" spans="1:27" ht="12.75">
      <c r="A48" s="232">
        <v>37</v>
      </c>
      <c r="B48" s="235" t="s">
        <v>53</v>
      </c>
      <c r="C48" s="250">
        <f>IF(MIN(D48:S48)=0,"  No Criteria",MIN(D48:S48))</f>
        <v>0.17</v>
      </c>
      <c r="D48" s="83"/>
      <c r="E48" s="82"/>
      <c r="F48" s="105"/>
      <c r="G48" s="103"/>
      <c r="H48" s="103"/>
      <c r="I48" s="283"/>
      <c r="J48" s="310"/>
      <c r="K48" s="103"/>
      <c r="L48" s="103"/>
      <c r="M48" s="235"/>
      <c r="N48" s="105"/>
      <c r="O48" s="103"/>
      <c r="P48" s="310"/>
      <c r="Q48" s="103"/>
      <c r="R48" s="310">
        <v>0.17</v>
      </c>
      <c r="S48" s="340"/>
      <c r="T48" s="93"/>
      <c r="U48" s="94"/>
      <c r="V48" s="94"/>
      <c r="W48" s="95"/>
      <c r="X48" s="92"/>
      <c r="Y48" s="96"/>
      <c r="Z48" s="96"/>
      <c r="AA48" s="12"/>
    </row>
    <row r="49" spans="1:27" ht="12.75">
      <c r="A49" s="232">
        <v>38</v>
      </c>
      <c r="B49" s="235" t="s">
        <v>54</v>
      </c>
      <c r="C49" s="244">
        <f>IF(MIN(D49:S49)=0,"  No Criteria",MIN(D49:S49))</f>
        <v>0.8</v>
      </c>
      <c r="D49" s="83"/>
      <c r="E49" s="82"/>
      <c r="F49" s="105"/>
      <c r="G49" s="103"/>
      <c r="H49" s="103"/>
      <c r="I49" s="283"/>
      <c r="J49" s="310"/>
      <c r="K49" s="103"/>
      <c r="L49" s="103"/>
      <c r="M49" s="235"/>
      <c r="N49" s="105"/>
      <c r="O49" s="103"/>
      <c r="P49" s="310"/>
      <c r="Q49" s="103"/>
      <c r="R49" s="310">
        <v>0.8</v>
      </c>
      <c r="S49" s="341"/>
      <c r="T49" s="93"/>
      <c r="U49" s="94"/>
      <c r="V49" s="94"/>
      <c r="W49" s="95"/>
      <c r="X49" s="92"/>
      <c r="Y49" s="96"/>
      <c r="Z49" s="96"/>
      <c r="AA49" s="12"/>
    </row>
    <row r="50" spans="1:27" ht="12.75">
      <c r="A50" s="232">
        <v>39</v>
      </c>
      <c r="B50" s="235" t="s">
        <v>55</v>
      </c>
      <c r="C50" s="250">
        <f>IF(MIN(D50:S50)=0,"  No Criteria",MIN(D50:S50))</f>
        <v>6800</v>
      </c>
      <c r="D50" s="83"/>
      <c r="E50" s="82"/>
      <c r="F50" s="105"/>
      <c r="G50" s="103"/>
      <c r="H50" s="103"/>
      <c r="I50" s="283"/>
      <c r="J50" s="310"/>
      <c r="K50" s="103"/>
      <c r="L50" s="103"/>
      <c r="M50" s="235"/>
      <c r="N50" s="105"/>
      <c r="O50" s="103"/>
      <c r="P50" s="310"/>
      <c r="Q50" s="103"/>
      <c r="R50" s="310">
        <v>6800</v>
      </c>
      <c r="S50" s="343"/>
      <c r="T50" s="93"/>
      <c r="U50" s="94"/>
      <c r="V50" s="94"/>
      <c r="W50" s="95"/>
      <c r="X50" s="92"/>
      <c r="Y50" s="96"/>
      <c r="Z50" s="96"/>
      <c r="AA50" s="12"/>
    </row>
    <row r="51" spans="1:27" ht="12.75">
      <c r="A51" s="232">
        <v>40</v>
      </c>
      <c r="B51" s="235" t="s">
        <v>56</v>
      </c>
      <c r="C51" s="250">
        <f>IF(MIN(D51:S51)=0,"  No Criteria",MIN(D51:S51))</f>
        <v>700</v>
      </c>
      <c r="D51" s="83"/>
      <c r="E51" s="82"/>
      <c r="F51" s="105"/>
      <c r="G51" s="103"/>
      <c r="H51" s="103"/>
      <c r="I51" s="283"/>
      <c r="J51" s="310"/>
      <c r="K51" s="103"/>
      <c r="L51" s="103"/>
      <c r="M51" s="235"/>
      <c r="N51" s="105"/>
      <c r="O51" s="103"/>
      <c r="P51" s="310"/>
      <c r="Q51" s="103"/>
      <c r="R51" s="310">
        <v>700</v>
      </c>
      <c r="S51" s="343"/>
      <c r="T51" s="93"/>
      <c r="U51" s="94"/>
      <c r="V51" s="94"/>
      <c r="W51" s="95"/>
      <c r="X51" s="92"/>
      <c r="Y51" s="96"/>
      <c r="Z51" s="96"/>
      <c r="AA51" s="12"/>
    </row>
    <row r="52" spans="1:27" ht="12.75">
      <c r="A52" s="232">
        <v>41</v>
      </c>
      <c r="B52" s="235" t="s">
        <v>57</v>
      </c>
      <c r="C52" s="249" t="str">
        <f>IF(MIN(D52:S52)=0,"No Criteria",MIN(D52:S52))</f>
        <v>No Criteria</v>
      </c>
      <c r="D52" s="83"/>
      <c r="E52" s="82"/>
      <c r="F52" s="105"/>
      <c r="G52" s="103"/>
      <c r="H52" s="103"/>
      <c r="I52" s="283"/>
      <c r="J52" s="310"/>
      <c r="K52" s="103"/>
      <c r="L52" s="103"/>
      <c r="M52" s="235"/>
      <c r="N52" s="105"/>
      <c r="O52" s="103"/>
      <c r="P52" s="310"/>
      <c r="Q52" s="103"/>
      <c r="R52" s="310"/>
      <c r="S52" s="340"/>
      <c r="T52" s="93"/>
      <c r="U52" s="94"/>
      <c r="V52" s="94"/>
      <c r="W52" s="95"/>
      <c r="X52" s="92"/>
      <c r="Y52" s="96"/>
      <c r="Z52" s="96"/>
      <c r="AA52" s="12"/>
    </row>
    <row r="53" spans="1:27" ht="12.75">
      <c r="A53" s="232">
        <v>42</v>
      </c>
      <c r="B53" s="235" t="s">
        <v>58</v>
      </c>
      <c r="C53" s="250">
        <f aca="true" t="shared" si="2" ref="C53:C60">IF(MIN(D53:S53)=0,"  No Criteria",MIN(D53:S53))</f>
        <v>0.6</v>
      </c>
      <c r="D53" s="83"/>
      <c r="E53" s="82"/>
      <c r="F53" s="105"/>
      <c r="G53" s="103"/>
      <c r="H53" s="103"/>
      <c r="I53" s="283"/>
      <c r="J53" s="310"/>
      <c r="K53" s="103"/>
      <c r="L53" s="103"/>
      <c r="M53" s="235"/>
      <c r="N53" s="105"/>
      <c r="O53" s="103"/>
      <c r="P53" s="310"/>
      <c r="Q53" s="103"/>
      <c r="R53" s="310">
        <v>0.6</v>
      </c>
      <c r="S53" s="340"/>
      <c r="T53" s="93"/>
      <c r="U53" s="94"/>
      <c r="V53" s="94"/>
      <c r="W53" s="95"/>
      <c r="X53" s="92"/>
      <c r="Y53" s="96"/>
      <c r="Z53" s="96"/>
      <c r="AA53" s="12"/>
    </row>
    <row r="54" spans="1:27" ht="12.75">
      <c r="A54" s="232">
        <v>43</v>
      </c>
      <c r="B54" s="235" t="s">
        <v>59</v>
      </c>
      <c r="C54" s="250">
        <f t="shared" si="2"/>
        <v>2.7</v>
      </c>
      <c r="D54" s="83"/>
      <c r="E54" s="82"/>
      <c r="F54" s="105"/>
      <c r="G54" s="103"/>
      <c r="H54" s="103"/>
      <c r="I54" s="283"/>
      <c r="J54" s="310"/>
      <c r="K54" s="103"/>
      <c r="L54" s="103"/>
      <c r="M54" s="235"/>
      <c r="N54" s="105"/>
      <c r="O54" s="103"/>
      <c r="P54" s="310"/>
      <c r="Q54" s="103"/>
      <c r="R54" s="310">
        <v>2.7</v>
      </c>
      <c r="S54" s="340"/>
      <c r="T54" s="93"/>
      <c r="U54" s="94"/>
      <c r="V54" s="94"/>
      <c r="W54" s="95"/>
      <c r="X54" s="92"/>
      <c r="Y54" s="96"/>
      <c r="Z54" s="96"/>
      <c r="AA54" s="12"/>
    </row>
    <row r="55" spans="1:27" ht="12.75">
      <c r="A55" s="232">
        <v>44</v>
      </c>
      <c r="B55" s="235" t="s">
        <v>60</v>
      </c>
      <c r="C55" s="250">
        <f t="shared" si="2"/>
        <v>2</v>
      </c>
      <c r="D55" s="83"/>
      <c r="E55" s="82"/>
      <c r="F55" s="105"/>
      <c r="G55" s="103"/>
      <c r="H55" s="103"/>
      <c r="I55" s="283"/>
      <c r="J55" s="310"/>
      <c r="K55" s="103"/>
      <c r="L55" s="103"/>
      <c r="M55" s="235"/>
      <c r="N55" s="105"/>
      <c r="O55" s="103"/>
      <c r="P55" s="310"/>
      <c r="Q55" s="103"/>
      <c r="R55" s="310">
        <v>2</v>
      </c>
      <c r="S55" s="340"/>
      <c r="T55" s="93"/>
      <c r="U55" s="94"/>
      <c r="V55" s="94"/>
      <c r="W55" s="95"/>
      <c r="X55" s="92"/>
      <c r="Y55" s="96"/>
      <c r="Z55" s="96"/>
      <c r="AA55" s="12"/>
    </row>
    <row r="56" spans="1:27" ht="12.75">
      <c r="A56" s="232">
        <v>45</v>
      </c>
      <c r="B56" s="235" t="s">
        <v>214</v>
      </c>
      <c r="C56" s="250">
        <f t="shared" si="2"/>
        <v>120</v>
      </c>
      <c r="D56" s="83"/>
      <c r="E56" s="82"/>
      <c r="F56" s="105"/>
      <c r="G56" s="103"/>
      <c r="H56" s="103"/>
      <c r="I56" s="283"/>
      <c r="J56" s="310"/>
      <c r="K56" s="103"/>
      <c r="L56" s="103"/>
      <c r="M56" s="235"/>
      <c r="N56" s="105"/>
      <c r="O56" s="103"/>
      <c r="P56" s="310"/>
      <c r="Q56" s="103"/>
      <c r="R56" s="310">
        <v>120</v>
      </c>
      <c r="S56" s="340"/>
      <c r="T56" s="93"/>
      <c r="U56" s="94"/>
      <c r="V56" s="94"/>
      <c r="W56" s="95"/>
      <c r="X56" s="92"/>
      <c r="Y56" s="96"/>
      <c r="Z56" s="96"/>
      <c r="AA56" s="12"/>
    </row>
    <row r="57" spans="1:27" ht="12.75">
      <c r="A57" s="232">
        <v>46</v>
      </c>
      <c r="B57" s="235" t="s">
        <v>62</v>
      </c>
      <c r="C57" s="250">
        <f t="shared" si="2"/>
        <v>93</v>
      </c>
      <c r="D57" s="83"/>
      <c r="E57" s="82"/>
      <c r="F57" s="105"/>
      <c r="G57" s="103"/>
      <c r="H57" s="103"/>
      <c r="I57" s="283"/>
      <c r="J57" s="310"/>
      <c r="K57" s="103"/>
      <c r="L57" s="103"/>
      <c r="M57" s="235"/>
      <c r="N57" s="105"/>
      <c r="O57" s="103"/>
      <c r="P57" s="310"/>
      <c r="Q57" s="103"/>
      <c r="R57" s="310">
        <v>93</v>
      </c>
      <c r="S57" s="340"/>
      <c r="T57" s="93"/>
      <c r="U57" s="94"/>
      <c r="V57" s="94"/>
      <c r="W57" s="95"/>
      <c r="X57" s="92"/>
      <c r="Y57" s="96"/>
      <c r="Z57" s="96"/>
      <c r="AA57" s="12"/>
    </row>
    <row r="58" spans="1:27" ht="12.75">
      <c r="A58" s="232">
        <v>47</v>
      </c>
      <c r="B58" s="235" t="s">
        <v>63</v>
      </c>
      <c r="C58" s="250">
        <f t="shared" si="2"/>
        <v>540</v>
      </c>
      <c r="D58" s="83"/>
      <c r="E58" s="82"/>
      <c r="F58" s="105"/>
      <c r="G58" s="103"/>
      <c r="H58" s="103"/>
      <c r="I58" s="283"/>
      <c r="J58" s="310"/>
      <c r="K58" s="103"/>
      <c r="L58" s="103"/>
      <c r="M58" s="235"/>
      <c r="N58" s="105"/>
      <c r="O58" s="103"/>
      <c r="P58" s="310"/>
      <c r="Q58" s="103"/>
      <c r="R58" s="310">
        <v>540</v>
      </c>
      <c r="S58" s="343"/>
      <c r="T58" s="93"/>
      <c r="U58" s="94"/>
      <c r="V58" s="94"/>
      <c r="W58" s="95"/>
      <c r="X58" s="92"/>
      <c r="Y58" s="96"/>
      <c r="Z58" s="96"/>
      <c r="AA58" s="12"/>
    </row>
    <row r="59" spans="1:27" ht="12.75">
      <c r="A59" s="232">
        <v>48</v>
      </c>
      <c r="B59" s="235" t="s">
        <v>215</v>
      </c>
      <c r="C59" s="250">
        <f t="shared" si="2"/>
        <v>13.4</v>
      </c>
      <c r="D59" s="83"/>
      <c r="E59" s="82"/>
      <c r="F59" s="105"/>
      <c r="G59" s="103"/>
      <c r="H59" s="103"/>
      <c r="I59" s="283"/>
      <c r="J59" s="310"/>
      <c r="K59" s="103"/>
      <c r="L59" s="103"/>
      <c r="M59" s="235"/>
      <c r="N59" s="105"/>
      <c r="O59" s="103"/>
      <c r="P59" s="310"/>
      <c r="Q59" s="103"/>
      <c r="R59" s="310">
        <v>13.4</v>
      </c>
      <c r="S59" s="340"/>
      <c r="T59" s="93"/>
      <c r="U59" s="94"/>
      <c r="V59" s="94"/>
      <c r="W59" s="95"/>
      <c r="X59" s="92"/>
      <c r="Y59" s="96"/>
      <c r="Z59" s="96"/>
      <c r="AA59" s="12"/>
    </row>
    <row r="60" spans="1:27" ht="12.75">
      <c r="A60" s="232">
        <v>49</v>
      </c>
      <c r="B60" s="235" t="s">
        <v>65</v>
      </c>
      <c r="C60" s="250">
        <f t="shared" si="2"/>
        <v>70</v>
      </c>
      <c r="D60" s="83"/>
      <c r="E60" s="82"/>
      <c r="F60" s="105"/>
      <c r="G60" s="103"/>
      <c r="H60" s="103"/>
      <c r="I60" s="283"/>
      <c r="J60" s="310"/>
      <c r="K60" s="103"/>
      <c r="L60" s="103"/>
      <c r="M60" s="235"/>
      <c r="N60" s="105"/>
      <c r="O60" s="103"/>
      <c r="P60" s="310"/>
      <c r="Q60" s="103"/>
      <c r="R60" s="310">
        <v>70</v>
      </c>
      <c r="S60" s="343"/>
      <c r="T60" s="93"/>
      <c r="U60" s="94"/>
      <c r="V60" s="94"/>
      <c r="W60" s="95"/>
      <c r="X60" s="92"/>
      <c r="Y60" s="96"/>
      <c r="Z60" s="96"/>
      <c r="AA60" s="12"/>
    </row>
    <row r="61" spans="1:27" ht="12.75">
      <c r="A61" s="232">
        <v>50</v>
      </c>
      <c r="B61" s="235" t="s">
        <v>66</v>
      </c>
      <c r="C61" s="249" t="str">
        <f>IF(MIN(D61:S61)=0,"No Criteria",MIN(D61:S61))</f>
        <v>No Criteria</v>
      </c>
      <c r="D61" s="83"/>
      <c r="E61" s="82"/>
      <c r="F61" s="105"/>
      <c r="G61" s="103"/>
      <c r="H61" s="103"/>
      <c r="I61" s="283"/>
      <c r="J61" s="310"/>
      <c r="K61" s="103"/>
      <c r="L61" s="103"/>
      <c r="M61" s="235"/>
      <c r="N61" s="105"/>
      <c r="O61" s="103"/>
      <c r="P61" s="310"/>
      <c r="Q61" s="103"/>
      <c r="R61" s="310"/>
      <c r="S61" s="340"/>
      <c r="T61" s="93"/>
      <c r="U61" s="94"/>
      <c r="V61" s="94"/>
      <c r="W61" s="95"/>
      <c r="X61" s="92"/>
      <c r="Y61" s="96"/>
      <c r="Z61" s="96"/>
      <c r="AA61" s="12"/>
    </row>
    <row r="62" spans="1:27" ht="12.75">
      <c r="A62" s="232">
        <v>51</v>
      </c>
      <c r="B62" s="235" t="s">
        <v>67</v>
      </c>
      <c r="C62" s="249" t="str">
        <f>IF(MIN(D62:S62)=0,"No Criteria",MIN(D62:S62))</f>
        <v>No Criteria</v>
      </c>
      <c r="D62" s="83"/>
      <c r="E62" s="82"/>
      <c r="F62" s="105"/>
      <c r="G62" s="103"/>
      <c r="H62" s="103"/>
      <c r="I62" s="283"/>
      <c r="J62" s="310"/>
      <c r="K62" s="103"/>
      <c r="L62" s="103"/>
      <c r="M62" s="235"/>
      <c r="N62" s="105"/>
      <c r="O62" s="103"/>
      <c r="P62" s="310"/>
      <c r="Q62" s="103"/>
      <c r="R62" s="310"/>
      <c r="S62" s="340"/>
      <c r="T62" s="93"/>
      <c r="U62" s="94"/>
      <c r="V62" s="94"/>
      <c r="W62" s="95"/>
      <c r="X62" s="92"/>
      <c r="Y62" s="96"/>
      <c r="Z62" s="96"/>
      <c r="AA62" s="12"/>
    </row>
    <row r="63" spans="1:27" ht="12.75">
      <c r="A63" s="232">
        <v>52</v>
      </c>
      <c r="B63" s="235" t="s">
        <v>216</v>
      </c>
      <c r="C63" s="249" t="str">
        <f>IF(MIN(D63:S63)=0,"No Criteria",MIN(D63:S63))</f>
        <v>No Criteria</v>
      </c>
      <c r="D63" s="83"/>
      <c r="E63" s="82"/>
      <c r="F63" s="105"/>
      <c r="G63" s="103"/>
      <c r="H63" s="103"/>
      <c r="I63" s="283"/>
      <c r="J63" s="310"/>
      <c r="K63" s="103"/>
      <c r="L63" s="103"/>
      <c r="M63" s="235"/>
      <c r="N63" s="105"/>
      <c r="O63" s="103"/>
      <c r="P63" s="310"/>
      <c r="Q63" s="103"/>
      <c r="R63" s="310"/>
      <c r="S63" s="340"/>
      <c r="T63" s="93"/>
      <c r="U63" s="94"/>
      <c r="V63" s="94"/>
      <c r="W63" s="95"/>
      <c r="X63" s="92"/>
      <c r="Y63" s="96"/>
      <c r="Z63" s="96"/>
      <c r="AA63" s="12"/>
    </row>
    <row r="64" spans="1:27" ht="12.75">
      <c r="A64" s="232">
        <v>53</v>
      </c>
      <c r="B64" s="235" t="s">
        <v>69</v>
      </c>
      <c r="C64" s="244">
        <f>IF(MIN(D64:S64)=0,"  No Criteria",MIN(D64:S64))</f>
        <v>0.28</v>
      </c>
      <c r="D64" s="83"/>
      <c r="E64" s="82"/>
      <c r="F64" s="105"/>
      <c r="G64" s="103"/>
      <c r="H64" s="103"/>
      <c r="I64" s="283"/>
      <c r="J64" s="310"/>
      <c r="K64" s="103"/>
      <c r="L64" s="103"/>
      <c r="M64" s="235"/>
      <c r="N64" s="323">
        <f>EXP(1.005*($C$3)-4.869)</f>
        <v>19.491919596031096</v>
      </c>
      <c r="O64" s="324">
        <f>EXP(1.005*($C$3)-5.134)</f>
        <v>14.954316690526026</v>
      </c>
      <c r="P64" s="300">
        <v>13</v>
      </c>
      <c r="Q64" s="266">
        <v>7.9</v>
      </c>
      <c r="R64" s="297">
        <v>0.28</v>
      </c>
      <c r="S64" s="342"/>
      <c r="T64" s="93"/>
      <c r="U64" s="94"/>
      <c r="V64" s="94"/>
      <c r="W64" s="95"/>
      <c r="X64" s="92"/>
      <c r="Y64" s="96"/>
      <c r="Z64" s="96"/>
      <c r="AA64" s="12"/>
    </row>
    <row r="65" spans="1:27" ht="12.75">
      <c r="A65" s="232">
        <v>54</v>
      </c>
      <c r="B65" s="235" t="s">
        <v>70</v>
      </c>
      <c r="C65" s="247">
        <f>IF(MIN(D65:S65)=0,"  No Criteria",MIN(D65:S65))</f>
        <v>21000</v>
      </c>
      <c r="D65" s="83"/>
      <c r="E65" s="112"/>
      <c r="F65" s="105"/>
      <c r="G65" s="103"/>
      <c r="H65" s="103"/>
      <c r="I65" s="283"/>
      <c r="J65" s="310"/>
      <c r="K65" s="103"/>
      <c r="L65" s="103"/>
      <c r="M65" s="235"/>
      <c r="N65" s="105"/>
      <c r="O65" s="103"/>
      <c r="P65" s="310"/>
      <c r="Q65" s="103"/>
      <c r="R65" s="310">
        <v>21000</v>
      </c>
      <c r="S65" s="343"/>
      <c r="T65" s="93"/>
      <c r="U65" s="94"/>
      <c r="V65" s="94"/>
      <c r="W65" s="95"/>
      <c r="X65" s="92"/>
      <c r="Y65" s="96"/>
      <c r="Z65" s="96"/>
      <c r="AA65" s="12"/>
    </row>
    <row r="66" spans="1:27" ht="12.75">
      <c r="A66" s="232">
        <v>55</v>
      </c>
      <c r="B66" s="235" t="s">
        <v>71</v>
      </c>
      <c r="C66" s="244">
        <f>IF(MIN(D66:S66)=0,"  No Criteria",MIN(D66:S66))</f>
        <v>2.1</v>
      </c>
      <c r="D66" s="83"/>
      <c r="E66" s="82"/>
      <c r="F66" s="105"/>
      <c r="G66" s="103"/>
      <c r="H66" s="103"/>
      <c r="I66" s="283"/>
      <c r="J66" s="310"/>
      <c r="K66" s="103"/>
      <c r="L66" s="103"/>
      <c r="M66" s="235"/>
      <c r="N66" s="105"/>
      <c r="O66" s="103"/>
      <c r="P66" s="310"/>
      <c r="Q66" s="103"/>
      <c r="R66" s="310">
        <v>2.1</v>
      </c>
      <c r="S66" s="342"/>
      <c r="T66" s="93"/>
      <c r="U66" s="94"/>
      <c r="V66" s="94"/>
      <c r="W66" s="95"/>
      <c r="X66" s="92"/>
      <c r="Y66" s="96"/>
      <c r="Z66" s="96"/>
      <c r="AA66" s="12"/>
    </row>
    <row r="67" spans="1:27" ht="12.75">
      <c r="A67" s="232">
        <v>56</v>
      </c>
      <c r="B67" s="235" t="s">
        <v>72</v>
      </c>
      <c r="C67" s="250">
        <f>IF(MIN(D67:S67)=0,"  No Criteria",MIN(D67:S67))</f>
        <v>1200</v>
      </c>
      <c r="D67" s="83"/>
      <c r="E67" s="82"/>
      <c r="F67" s="105"/>
      <c r="G67" s="103"/>
      <c r="H67" s="103"/>
      <c r="I67" s="283"/>
      <c r="J67" s="310"/>
      <c r="K67" s="103"/>
      <c r="L67" s="103"/>
      <c r="M67" s="235"/>
      <c r="N67" s="105"/>
      <c r="O67" s="103"/>
      <c r="P67" s="310"/>
      <c r="Q67" s="103"/>
      <c r="R67" s="310">
        <v>1200</v>
      </c>
      <c r="S67" s="343"/>
      <c r="T67" s="93"/>
      <c r="U67" s="94"/>
      <c r="V67" s="94"/>
      <c r="W67" s="95"/>
      <c r="X67" s="92"/>
      <c r="Y67" s="96"/>
      <c r="Z67" s="96"/>
      <c r="AA67" s="12"/>
    </row>
    <row r="68" spans="1:27" ht="12.75">
      <c r="A68" s="232">
        <v>57</v>
      </c>
      <c r="B68" s="235" t="s">
        <v>217</v>
      </c>
      <c r="C68" s="249" t="str">
        <f>IF(MIN(D68:S68)=0,"No Criteria",MIN(D68:S68))</f>
        <v>No Criteria</v>
      </c>
      <c r="D68" s="83"/>
      <c r="E68" s="82"/>
      <c r="F68" s="105"/>
      <c r="G68" s="103"/>
      <c r="H68" s="103"/>
      <c r="I68" s="283"/>
      <c r="J68" s="310"/>
      <c r="K68" s="103"/>
      <c r="L68" s="103"/>
      <c r="M68" s="235"/>
      <c r="N68" s="105"/>
      <c r="O68" s="103"/>
      <c r="P68" s="310"/>
      <c r="Q68" s="103"/>
      <c r="R68" s="310"/>
      <c r="S68" s="340"/>
      <c r="T68" s="93"/>
      <c r="U68" s="94"/>
      <c r="V68" s="94"/>
      <c r="W68" s="95"/>
      <c r="X68" s="92"/>
      <c r="Y68" s="96"/>
      <c r="Z68" s="96"/>
      <c r="AA68" s="12"/>
    </row>
    <row r="69" spans="1:27" ht="12.75">
      <c r="A69" s="232">
        <v>58</v>
      </c>
      <c r="B69" s="235" t="s">
        <v>74</v>
      </c>
      <c r="C69" s="250">
        <f>IF(MIN(D69:S69)=0,"  No Criteria",MIN(D69:S69))</f>
        <v>9600</v>
      </c>
      <c r="D69" s="83"/>
      <c r="E69" s="82"/>
      <c r="F69" s="105"/>
      <c r="G69" s="103"/>
      <c r="H69" s="103"/>
      <c r="I69" s="283"/>
      <c r="J69" s="310"/>
      <c r="K69" s="103"/>
      <c r="L69" s="103"/>
      <c r="M69" s="235"/>
      <c r="N69" s="105"/>
      <c r="O69" s="103"/>
      <c r="P69" s="310"/>
      <c r="Q69" s="103"/>
      <c r="R69" s="310">
        <v>9600</v>
      </c>
      <c r="S69" s="343"/>
      <c r="T69" s="93"/>
      <c r="U69" s="94"/>
      <c r="V69" s="94"/>
      <c r="W69" s="95"/>
      <c r="X69" s="92"/>
      <c r="Y69" s="96"/>
      <c r="Z69" s="96"/>
      <c r="AA69" s="12"/>
    </row>
    <row r="70" spans="1:27" ht="12.75">
      <c r="A70" s="232">
        <v>59</v>
      </c>
      <c r="B70" s="235" t="s">
        <v>75</v>
      </c>
      <c r="C70" s="251">
        <f>IF(MIN(D70:S70)=0,"  No Criteria",MIN(D70:S70))</f>
        <v>0.00012</v>
      </c>
      <c r="D70" s="83"/>
      <c r="E70" s="82"/>
      <c r="F70" s="105"/>
      <c r="G70" s="103"/>
      <c r="H70" s="103"/>
      <c r="I70" s="283"/>
      <c r="J70" s="310"/>
      <c r="K70" s="103"/>
      <c r="L70" s="103"/>
      <c r="M70" s="235"/>
      <c r="N70" s="105"/>
      <c r="O70" s="103"/>
      <c r="P70" s="310"/>
      <c r="Q70" s="103"/>
      <c r="R70" s="310">
        <v>0.00012</v>
      </c>
      <c r="S70" s="344"/>
      <c r="T70" s="93"/>
      <c r="U70" s="94"/>
      <c r="V70" s="94"/>
      <c r="W70" s="95"/>
      <c r="X70" s="92"/>
      <c r="Y70" s="96"/>
      <c r="Z70" s="96"/>
      <c r="AA70" s="12"/>
    </row>
    <row r="71" spans="1:27" s="15" customFormat="1" ht="12.75">
      <c r="A71" s="232">
        <v>60</v>
      </c>
      <c r="B71" s="235" t="s">
        <v>76</v>
      </c>
      <c r="C71" s="252">
        <f>IF(MIN(D71:S71)=0,"  No Criteria",MIN(D71:S71))</f>
        <v>0.0044</v>
      </c>
      <c r="D71" s="83"/>
      <c r="E71" s="114"/>
      <c r="F71" s="284"/>
      <c r="G71" s="285"/>
      <c r="H71" s="285"/>
      <c r="I71" s="286"/>
      <c r="J71" s="311"/>
      <c r="K71" s="285"/>
      <c r="L71" s="285"/>
      <c r="M71" s="312"/>
      <c r="N71" s="284"/>
      <c r="O71" s="285"/>
      <c r="P71" s="311"/>
      <c r="Q71" s="285"/>
      <c r="R71" s="310">
        <v>0.0044</v>
      </c>
      <c r="S71" s="345"/>
      <c r="T71" s="116"/>
      <c r="U71" s="117"/>
      <c r="V71" s="117"/>
      <c r="W71" s="118"/>
      <c r="X71" s="115"/>
      <c r="Y71" s="18"/>
      <c r="Z71" s="18"/>
      <c r="AA71" s="19"/>
    </row>
    <row r="72" spans="1:27" s="15" customFormat="1" ht="12.75">
      <c r="A72" s="232">
        <v>61</v>
      </c>
      <c r="B72" s="235" t="s">
        <v>77</v>
      </c>
      <c r="C72" s="252">
        <f>IF(MIN(D72:S72)=0,"  No Criteria",MIN(D72:S72))</f>
        <v>0.0044</v>
      </c>
      <c r="D72" s="83"/>
      <c r="E72" s="114"/>
      <c r="F72" s="284"/>
      <c r="G72" s="285"/>
      <c r="H72" s="285"/>
      <c r="I72" s="286"/>
      <c r="J72" s="311"/>
      <c r="K72" s="285"/>
      <c r="L72" s="285"/>
      <c r="M72" s="312"/>
      <c r="N72" s="284"/>
      <c r="O72" s="285"/>
      <c r="P72" s="311"/>
      <c r="Q72" s="285"/>
      <c r="R72" s="310">
        <v>0.0044</v>
      </c>
      <c r="S72" s="345"/>
      <c r="T72" s="116"/>
      <c r="U72" s="117"/>
      <c r="V72" s="117"/>
      <c r="W72" s="118"/>
      <c r="X72" s="115"/>
      <c r="Y72" s="18"/>
      <c r="Z72" s="18"/>
      <c r="AA72" s="19"/>
    </row>
    <row r="73" spans="1:27" s="15" customFormat="1" ht="12.75">
      <c r="A73" s="232">
        <v>62</v>
      </c>
      <c r="B73" s="235" t="s">
        <v>78</v>
      </c>
      <c r="C73" s="252">
        <f>IF(MIN(D73:S73)=0,"  No Criteria",MIN(D73:S73))</f>
        <v>0.0044</v>
      </c>
      <c r="D73" s="83"/>
      <c r="E73" s="114"/>
      <c r="F73" s="284"/>
      <c r="G73" s="285"/>
      <c r="H73" s="285"/>
      <c r="I73" s="286"/>
      <c r="J73" s="311"/>
      <c r="K73" s="285"/>
      <c r="L73" s="285"/>
      <c r="M73" s="312"/>
      <c r="N73" s="284"/>
      <c r="O73" s="285"/>
      <c r="P73" s="311"/>
      <c r="Q73" s="285"/>
      <c r="R73" s="310">
        <v>0.0044</v>
      </c>
      <c r="S73" s="345"/>
      <c r="T73" s="116"/>
      <c r="U73" s="117"/>
      <c r="V73" s="117"/>
      <c r="W73" s="118"/>
      <c r="X73" s="115"/>
      <c r="Y73" s="18"/>
      <c r="Z73" s="18"/>
      <c r="AA73" s="19"/>
    </row>
    <row r="74" spans="1:27" ht="12.75">
      <c r="A74" s="232">
        <v>63</v>
      </c>
      <c r="B74" s="235" t="s">
        <v>79</v>
      </c>
      <c r="C74" s="249" t="str">
        <f>IF(MIN(D74:S74)=0,"No Criteria",MIN(D74:S74))</f>
        <v>No Criteria</v>
      </c>
      <c r="D74" s="83"/>
      <c r="E74" s="82"/>
      <c r="F74" s="105"/>
      <c r="G74" s="103"/>
      <c r="H74" s="103"/>
      <c r="I74" s="283"/>
      <c r="J74" s="310"/>
      <c r="K74" s="103"/>
      <c r="L74" s="103"/>
      <c r="M74" s="235"/>
      <c r="N74" s="105"/>
      <c r="O74" s="103"/>
      <c r="P74" s="310"/>
      <c r="Q74" s="103"/>
      <c r="R74" s="310"/>
      <c r="S74" s="235"/>
      <c r="T74" s="93"/>
      <c r="U74" s="94"/>
      <c r="V74" s="94"/>
      <c r="W74" s="95"/>
      <c r="X74" s="92"/>
      <c r="Y74" s="96"/>
      <c r="Z74" s="96"/>
      <c r="AA74" s="12"/>
    </row>
    <row r="75" spans="1:27" s="15" customFormat="1" ht="12.75">
      <c r="A75" s="232">
        <v>64</v>
      </c>
      <c r="B75" s="235" t="s">
        <v>80</v>
      </c>
      <c r="C75" s="252">
        <f>IF(MIN(D75:S75)=0,"  No Criteria",MIN(D75:S75))</f>
        <v>0.0044</v>
      </c>
      <c r="D75" s="83"/>
      <c r="E75" s="114"/>
      <c r="F75" s="284"/>
      <c r="G75" s="285"/>
      <c r="H75" s="285"/>
      <c r="I75" s="286"/>
      <c r="J75" s="311"/>
      <c r="K75" s="285"/>
      <c r="L75" s="285"/>
      <c r="M75" s="312"/>
      <c r="N75" s="284"/>
      <c r="O75" s="285"/>
      <c r="P75" s="311"/>
      <c r="Q75" s="285"/>
      <c r="R75" s="310">
        <v>0.0044</v>
      </c>
      <c r="S75" s="345"/>
      <c r="T75" s="116"/>
      <c r="U75" s="117"/>
      <c r="V75" s="117"/>
      <c r="W75" s="118"/>
      <c r="X75" s="115"/>
      <c r="Y75" s="18"/>
      <c r="Z75" s="18"/>
      <c r="AA75" s="19"/>
    </row>
    <row r="76" spans="1:27" ht="12.75">
      <c r="A76" s="232">
        <v>65</v>
      </c>
      <c r="B76" s="235" t="s">
        <v>81</v>
      </c>
      <c r="C76" s="249" t="str">
        <f>IF(MIN(D76:S76)=0,"No Criteria",MIN(D76:S76))</f>
        <v>No Criteria</v>
      </c>
      <c r="D76" s="83"/>
      <c r="E76" s="82"/>
      <c r="F76" s="105"/>
      <c r="G76" s="103"/>
      <c r="H76" s="103"/>
      <c r="I76" s="283"/>
      <c r="J76" s="310"/>
      <c r="K76" s="103"/>
      <c r="L76" s="103"/>
      <c r="M76" s="235"/>
      <c r="N76" s="105"/>
      <c r="O76" s="103"/>
      <c r="P76" s="310"/>
      <c r="Q76" s="103"/>
      <c r="R76" s="310"/>
      <c r="S76" s="235"/>
      <c r="T76" s="93"/>
      <c r="U76" s="94"/>
      <c r="V76" s="94"/>
      <c r="W76" s="95"/>
      <c r="X76" s="92"/>
      <c r="Y76" s="96"/>
      <c r="Z76" s="96"/>
      <c r="AA76" s="12"/>
    </row>
    <row r="77" spans="1:27" ht="12.75">
      <c r="A77" s="232">
        <v>66</v>
      </c>
      <c r="B77" s="235" t="s">
        <v>82</v>
      </c>
      <c r="C77" s="244">
        <f>IF(MIN(D77:S77)=0,"  No Criteria",MIN(D77:S77))</f>
        <v>0.031</v>
      </c>
      <c r="D77" s="83"/>
      <c r="E77" s="82"/>
      <c r="F77" s="105"/>
      <c r="G77" s="103"/>
      <c r="H77" s="103"/>
      <c r="I77" s="283"/>
      <c r="J77" s="310"/>
      <c r="K77" s="103"/>
      <c r="L77" s="103"/>
      <c r="M77" s="235"/>
      <c r="N77" s="105"/>
      <c r="O77" s="103"/>
      <c r="P77" s="310"/>
      <c r="Q77" s="103"/>
      <c r="R77" s="310">
        <v>0.031</v>
      </c>
      <c r="S77" s="342"/>
      <c r="T77" s="93"/>
      <c r="U77" s="94"/>
      <c r="V77" s="94"/>
      <c r="W77" s="95"/>
      <c r="X77" s="92"/>
      <c r="Y77" s="96"/>
      <c r="Z77" s="96"/>
      <c r="AA77" s="12"/>
    </row>
    <row r="78" spans="1:27" ht="12.75">
      <c r="A78" s="232">
        <v>67</v>
      </c>
      <c r="B78" s="235" t="s">
        <v>83</v>
      </c>
      <c r="C78" s="250">
        <f>IF(MIN(D78:S78)=0,"  No Criteria",MIN(D78:S78))</f>
        <v>1400</v>
      </c>
      <c r="D78" s="83"/>
      <c r="E78" s="82"/>
      <c r="F78" s="105"/>
      <c r="G78" s="103"/>
      <c r="H78" s="103"/>
      <c r="I78" s="283"/>
      <c r="J78" s="310"/>
      <c r="K78" s="103"/>
      <c r="L78" s="103"/>
      <c r="M78" s="235"/>
      <c r="N78" s="105"/>
      <c r="O78" s="103"/>
      <c r="P78" s="310"/>
      <c r="Q78" s="103"/>
      <c r="R78" s="310">
        <v>1400</v>
      </c>
      <c r="S78" s="343"/>
      <c r="T78" s="93"/>
      <c r="U78" s="94"/>
      <c r="V78" s="94"/>
      <c r="W78" s="95"/>
      <c r="X78" s="92"/>
      <c r="Y78" s="96"/>
      <c r="Z78" s="96"/>
      <c r="AA78" s="12"/>
    </row>
    <row r="79" spans="1:27" ht="12.75">
      <c r="A79" s="232">
        <v>68</v>
      </c>
      <c r="B79" s="235" t="s">
        <v>84</v>
      </c>
      <c r="C79" s="244">
        <f>IF(MIN(D79:S79)=0,"  No Criteria",MIN(D79:S79))</f>
        <v>1.8</v>
      </c>
      <c r="D79" s="83"/>
      <c r="E79" s="82"/>
      <c r="F79" s="105"/>
      <c r="G79" s="103"/>
      <c r="H79" s="103"/>
      <c r="I79" s="283"/>
      <c r="J79" s="310"/>
      <c r="K79" s="103"/>
      <c r="L79" s="103"/>
      <c r="M79" s="235"/>
      <c r="N79" s="105"/>
      <c r="O79" s="103"/>
      <c r="P79" s="310"/>
      <c r="Q79" s="103"/>
      <c r="R79" s="310">
        <v>1.8</v>
      </c>
      <c r="S79" s="342"/>
      <c r="T79" s="93"/>
      <c r="U79" s="94"/>
      <c r="V79" s="94"/>
      <c r="W79" s="95"/>
      <c r="X79" s="92"/>
      <c r="Y79" s="96"/>
      <c r="Z79" s="96"/>
      <c r="AA79" s="12"/>
    </row>
    <row r="80" spans="1:27" ht="12.75">
      <c r="A80" s="232">
        <v>69</v>
      </c>
      <c r="B80" s="235" t="s">
        <v>85</v>
      </c>
      <c r="C80" s="249" t="str">
        <f>IF(MIN(D80:S80)=0,"No Criteria",MIN(D80:S80))</f>
        <v>No Criteria</v>
      </c>
      <c r="D80" s="83"/>
      <c r="E80" s="82"/>
      <c r="F80" s="105"/>
      <c r="G80" s="103"/>
      <c r="H80" s="103"/>
      <c r="I80" s="283"/>
      <c r="J80" s="310"/>
      <c r="K80" s="103"/>
      <c r="L80" s="103"/>
      <c r="M80" s="235"/>
      <c r="N80" s="105"/>
      <c r="O80" s="103"/>
      <c r="P80" s="310"/>
      <c r="Q80" s="103"/>
      <c r="R80" s="310"/>
      <c r="S80" s="235"/>
      <c r="T80" s="93"/>
      <c r="U80" s="94"/>
      <c r="V80" s="94"/>
      <c r="W80" s="95"/>
      <c r="X80" s="92"/>
      <c r="Y80" s="96"/>
      <c r="Z80" s="96"/>
      <c r="AA80" s="12"/>
    </row>
    <row r="81" spans="1:27" ht="12.75">
      <c r="A81" s="232">
        <v>70</v>
      </c>
      <c r="B81" s="235" t="s">
        <v>86</v>
      </c>
      <c r="C81" s="250">
        <f>IF(MIN(D81:S81)=0,"  No Criteria",MIN(D81:S81))</f>
        <v>3000</v>
      </c>
      <c r="D81" s="83"/>
      <c r="E81" s="82"/>
      <c r="F81" s="105"/>
      <c r="G81" s="103"/>
      <c r="H81" s="103"/>
      <c r="I81" s="283"/>
      <c r="J81" s="310"/>
      <c r="K81" s="103"/>
      <c r="L81" s="103"/>
      <c r="M81" s="235"/>
      <c r="N81" s="105"/>
      <c r="O81" s="103"/>
      <c r="P81" s="310"/>
      <c r="Q81" s="103"/>
      <c r="R81" s="310">
        <v>3000</v>
      </c>
      <c r="S81" s="343"/>
      <c r="T81" s="93"/>
      <c r="U81" s="94"/>
      <c r="V81" s="94"/>
      <c r="W81" s="95"/>
      <c r="X81" s="92"/>
      <c r="Y81" s="96"/>
      <c r="Z81" s="96"/>
      <c r="AA81" s="12"/>
    </row>
    <row r="82" spans="1:27" ht="12.75">
      <c r="A82" s="232">
        <v>71</v>
      </c>
      <c r="B82" s="235" t="s">
        <v>87</v>
      </c>
      <c r="C82" s="250">
        <f>IF(MIN(D82:S82)=0,"  No Criteria",MIN(D82:S82))</f>
        <v>1700</v>
      </c>
      <c r="D82" s="83"/>
      <c r="E82" s="82"/>
      <c r="F82" s="105"/>
      <c r="G82" s="103"/>
      <c r="H82" s="103"/>
      <c r="I82" s="283"/>
      <c r="J82" s="310"/>
      <c r="K82" s="103"/>
      <c r="L82" s="103"/>
      <c r="M82" s="235"/>
      <c r="N82" s="105"/>
      <c r="O82" s="103"/>
      <c r="P82" s="310"/>
      <c r="Q82" s="103"/>
      <c r="R82" s="310">
        <v>1700</v>
      </c>
      <c r="S82" s="343"/>
      <c r="T82" s="93"/>
      <c r="U82" s="94"/>
      <c r="V82" s="94"/>
      <c r="W82" s="95"/>
      <c r="X82" s="92"/>
      <c r="Y82" s="96"/>
      <c r="Z82" s="96"/>
      <c r="AA82" s="12"/>
    </row>
    <row r="83" spans="1:27" ht="12.75">
      <c r="A83" s="232">
        <v>72</v>
      </c>
      <c r="B83" s="235" t="s">
        <v>88</v>
      </c>
      <c r="C83" s="249" t="str">
        <f>IF(MIN(D83:S83)=0,"No Criteria",MIN(D83:S83))</f>
        <v>No Criteria</v>
      </c>
      <c r="D83" s="83"/>
      <c r="E83" s="82"/>
      <c r="F83" s="105"/>
      <c r="G83" s="103"/>
      <c r="H83" s="103"/>
      <c r="I83" s="283"/>
      <c r="J83" s="310"/>
      <c r="K83" s="103"/>
      <c r="L83" s="103"/>
      <c r="M83" s="235"/>
      <c r="N83" s="105"/>
      <c r="O83" s="103"/>
      <c r="P83" s="310"/>
      <c r="Q83" s="103"/>
      <c r="R83" s="310"/>
      <c r="S83" s="235"/>
      <c r="T83" s="93"/>
      <c r="U83" s="94"/>
      <c r="V83" s="94"/>
      <c r="W83" s="95"/>
      <c r="X83" s="92"/>
      <c r="Y83" s="96"/>
      <c r="Z83" s="96"/>
      <c r="AA83" s="12"/>
    </row>
    <row r="84" spans="1:27" s="15" customFormat="1" ht="12.75">
      <c r="A84" s="237">
        <v>73</v>
      </c>
      <c r="B84" s="235" t="s">
        <v>89</v>
      </c>
      <c r="C84" s="252">
        <f aca="true" t="shared" si="3" ref="C84:C93">IF(MIN(D84:S84)=0,"  No Criteria",MIN(D84:S84))</f>
        <v>0.0044</v>
      </c>
      <c r="D84" s="83"/>
      <c r="E84" s="114"/>
      <c r="F84" s="284"/>
      <c r="G84" s="285"/>
      <c r="H84" s="285"/>
      <c r="I84" s="286"/>
      <c r="J84" s="311"/>
      <c r="K84" s="285"/>
      <c r="L84" s="285"/>
      <c r="M84" s="312"/>
      <c r="N84" s="284"/>
      <c r="O84" s="285"/>
      <c r="P84" s="311"/>
      <c r="Q84" s="285"/>
      <c r="R84" s="310">
        <v>0.0044</v>
      </c>
      <c r="S84" s="345"/>
      <c r="T84" s="116"/>
      <c r="U84" s="117"/>
      <c r="V84" s="117"/>
      <c r="W84" s="118"/>
      <c r="X84" s="115"/>
      <c r="Y84" s="18"/>
      <c r="Z84" s="18"/>
      <c r="AA84" s="19"/>
    </row>
    <row r="85" spans="1:27" s="15" customFormat="1" ht="12.75">
      <c r="A85" s="237">
        <v>74</v>
      </c>
      <c r="B85" s="235" t="s">
        <v>90</v>
      </c>
      <c r="C85" s="252">
        <f t="shared" si="3"/>
        <v>0.0044</v>
      </c>
      <c r="D85" s="83"/>
      <c r="E85" s="114"/>
      <c r="F85" s="284"/>
      <c r="G85" s="285"/>
      <c r="H85" s="285"/>
      <c r="I85" s="286"/>
      <c r="J85" s="311"/>
      <c r="K85" s="285"/>
      <c r="L85" s="285"/>
      <c r="M85" s="312"/>
      <c r="N85" s="284"/>
      <c r="O85" s="285"/>
      <c r="P85" s="311"/>
      <c r="Q85" s="285"/>
      <c r="R85" s="310">
        <v>0.0044</v>
      </c>
      <c r="S85" s="345"/>
      <c r="T85" s="116"/>
      <c r="U85" s="117"/>
      <c r="V85" s="117"/>
      <c r="W85" s="118"/>
      <c r="X85" s="115"/>
      <c r="Y85" s="18"/>
      <c r="Z85" s="18"/>
      <c r="AA85" s="19"/>
    </row>
    <row r="86" spans="1:27" ht="12.75">
      <c r="A86" s="232">
        <v>75</v>
      </c>
      <c r="B86" s="235" t="s">
        <v>91</v>
      </c>
      <c r="C86" s="250">
        <f t="shared" si="3"/>
        <v>2700</v>
      </c>
      <c r="D86" s="83"/>
      <c r="E86" s="82"/>
      <c r="F86" s="105"/>
      <c r="G86" s="103"/>
      <c r="H86" s="103"/>
      <c r="I86" s="283"/>
      <c r="J86" s="310"/>
      <c r="K86" s="103"/>
      <c r="L86" s="103"/>
      <c r="M86" s="235"/>
      <c r="N86" s="105"/>
      <c r="O86" s="103"/>
      <c r="P86" s="310"/>
      <c r="Q86" s="103"/>
      <c r="R86" s="310">
        <v>2700</v>
      </c>
      <c r="S86" s="343"/>
      <c r="T86" s="93"/>
      <c r="U86" s="94"/>
      <c r="V86" s="94"/>
      <c r="W86" s="95"/>
      <c r="X86" s="92"/>
      <c r="Y86" s="96"/>
      <c r="Z86" s="96"/>
      <c r="AA86" s="12"/>
    </row>
    <row r="87" spans="1:27" ht="12.75">
      <c r="A87" s="232">
        <v>76</v>
      </c>
      <c r="B87" s="235" t="s">
        <v>92</v>
      </c>
      <c r="C87" s="250">
        <f t="shared" si="3"/>
        <v>400</v>
      </c>
      <c r="D87" s="83"/>
      <c r="E87" s="82"/>
      <c r="F87" s="105"/>
      <c r="G87" s="103"/>
      <c r="H87" s="103"/>
      <c r="I87" s="283"/>
      <c r="J87" s="310"/>
      <c r="K87" s="103"/>
      <c r="L87" s="103"/>
      <c r="M87" s="235"/>
      <c r="N87" s="105"/>
      <c r="O87" s="103"/>
      <c r="P87" s="310"/>
      <c r="Q87" s="103"/>
      <c r="R87" s="310">
        <v>400</v>
      </c>
      <c r="S87" s="343"/>
      <c r="T87" s="93"/>
      <c r="U87" s="94"/>
      <c r="V87" s="94"/>
      <c r="W87" s="95"/>
      <c r="X87" s="92"/>
      <c r="Y87" s="96"/>
      <c r="Z87" s="96"/>
      <c r="AA87" s="12"/>
    </row>
    <row r="88" spans="1:27" ht="12.75">
      <c r="A88" s="232">
        <v>77</v>
      </c>
      <c r="B88" s="235" t="s">
        <v>93</v>
      </c>
      <c r="C88" s="250">
        <f t="shared" si="3"/>
        <v>400</v>
      </c>
      <c r="D88" s="83"/>
      <c r="E88" s="82"/>
      <c r="F88" s="105"/>
      <c r="G88" s="103"/>
      <c r="H88" s="103"/>
      <c r="I88" s="283"/>
      <c r="J88" s="310"/>
      <c r="K88" s="103"/>
      <c r="L88" s="103"/>
      <c r="M88" s="235"/>
      <c r="N88" s="105"/>
      <c r="O88" s="103"/>
      <c r="P88" s="310"/>
      <c r="Q88" s="103"/>
      <c r="R88" s="310">
        <v>400</v>
      </c>
      <c r="S88" s="343"/>
      <c r="T88" s="93"/>
      <c r="U88" s="94"/>
      <c r="V88" s="94"/>
      <c r="W88" s="95"/>
      <c r="X88" s="92"/>
      <c r="Y88" s="96"/>
      <c r="Z88" s="96"/>
      <c r="AA88" s="12"/>
    </row>
    <row r="89" spans="1:27" ht="12.75">
      <c r="A89" s="232">
        <v>78</v>
      </c>
      <c r="B89" s="235" t="s">
        <v>218</v>
      </c>
      <c r="C89" s="252">
        <f t="shared" si="3"/>
        <v>0.04</v>
      </c>
      <c r="D89" s="83"/>
      <c r="E89" s="82"/>
      <c r="F89" s="105"/>
      <c r="G89" s="103"/>
      <c r="H89" s="103"/>
      <c r="I89" s="283"/>
      <c r="J89" s="310"/>
      <c r="K89" s="103"/>
      <c r="L89" s="103"/>
      <c r="M89" s="235"/>
      <c r="N89" s="105"/>
      <c r="O89" s="103"/>
      <c r="P89" s="310"/>
      <c r="Q89" s="103"/>
      <c r="R89" s="310">
        <v>0.04</v>
      </c>
      <c r="S89" s="345"/>
      <c r="T89" s="93"/>
      <c r="U89" s="94"/>
      <c r="V89" s="94"/>
      <c r="W89" s="95"/>
      <c r="X89" s="92"/>
      <c r="Y89" s="96"/>
      <c r="Z89" s="96"/>
      <c r="AA89" s="12"/>
    </row>
    <row r="90" spans="1:27" ht="12.75">
      <c r="A90" s="232">
        <v>79</v>
      </c>
      <c r="B90" s="235" t="s">
        <v>95</v>
      </c>
      <c r="C90" s="250">
        <f t="shared" si="3"/>
        <v>23000</v>
      </c>
      <c r="D90" s="83"/>
      <c r="E90" s="82"/>
      <c r="F90" s="105"/>
      <c r="G90" s="103"/>
      <c r="H90" s="103"/>
      <c r="I90" s="283"/>
      <c r="J90" s="310"/>
      <c r="K90" s="103"/>
      <c r="L90" s="103"/>
      <c r="M90" s="235"/>
      <c r="N90" s="105"/>
      <c r="O90" s="103"/>
      <c r="P90" s="310"/>
      <c r="Q90" s="103"/>
      <c r="R90" s="310">
        <v>23000</v>
      </c>
      <c r="S90" s="343"/>
      <c r="T90" s="93"/>
      <c r="U90" s="94"/>
      <c r="V90" s="94"/>
      <c r="W90" s="95"/>
      <c r="X90" s="92"/>
      <c r="Y90" s="96"/>
      <c r="Z90" s="96"/>
      <c r="AA90" s="12"/>
    </row>
    <row r="91" spans="1:27" ht="12.75">
      <c r="A91" s="232">
        <v>80</v>
      </c>
      <c r="B91" s="235" t="s">
        <v>96</v>
      </c>
      <c r="C91" s="250">
        <f t="shared" si="3"/>
        <v>313000</v>
      </c>
      <c r="D91" s="83"/>
      <c r="E91" s="82"/>
      <c r="F91" s="105"/>
      <c r="G91" s="103"/>
      <c r="H91" s="103"/>
      <c r="I91" s="283"/>
      <c r="J91" s="310"/>
      <c r="K91" s="103"/>
      <c r="L91" s="103"/>
      <c r="M91" s="235"/>
      <c r="N91" s="105"/>
      <c r="O91" s="103"/>
      <c r="P91" s="310"/>
      <c r="Q91" s="103"/>
      <c r="R91" s="310">
        <v>313000</v>
      </c>
      <c r="S91" s="343"/>
      <c r="T91" s="93"/>
      <c r="U91" s="94"/>
      <c r="V91" s="94"/>
      <c r="W91" s="95"/>
      <c r="X91" s="92"/>
      <c r="Y91" s="96"/>
      <c r="Z91" s="96"/>
      <c r="AA91" s="12"/>
    </row>
    <row r="92" spans="1:27" ht="12.75">
      <c r="A92" s="232">
        <v>81</v>
      </c>
      <c r="B92" s="235" t="s">
        <v>97</v>
      </c>
      <c r="C92" s="250">
        <f t="shared" si="3"/>
        <v>2700</v>
      </c>
      <c r="D92" s="83"/>
      <c r="E92" s="82"/>
      <c r="F92" s="105"/>
      <c r="G92" s="103"/>
      <c r="H92" s="103"/>
      <c r="I92" s="283"/>
      <c r="J92" s="310"/>
      <c r="K92" s="103"/>
      <c r="L92" s="103"/>
      <c r="M92" s="235"/>
      <c r="N92" s="105"/>
      <c r="O92" s="103"/>
      <c r="P92" s="310"/>
      <c r="Q92" s="103"/>
      <c r="R92" s="310">
        <v>2700</v>
      </c>
      <c r="S92" s="343"/>
      <c r="T92" s="93"/>
      <c r="U92" s="94"/>
      <c r="V92" s="94"/>
      <c r="W92" s="95"/>
      <c r="X92" s="92"/>
      <c r="Y92" s="96"/>
      <c r="Z92" s="96"/>
      <c r="AA92" s="12"/>
    </row>
    <row r="93" spans="1:27" ht="12.75">
      <c r="A93" s="232">
        <v>82</v>
      </c>
      <c r="B93" s="235" t="s">
        <v>98</v>
      </c>
      <c r="C93" s="244">
        <f t="shared" si="3"/>
        <v>0.11</v>
      </c>
      <c r="D93" s="83"/>
      <c r="E93" s="82"/>
      <c r="F93" s="105"/>
      <c r="G93" s="103"/>
      <c r="H93" s="103"/>
      <c r="I93" s="283"/>
      <c r="J93" s="310"/>
      <c r="K93" s="103"/>
      <c r="L93" s="103"/>
      <c r="M93" s="235"/>
      <c r="N93" s="105"/>
      <c r="O93" s="103"/>
      <c r="P93" s="310"/>
      <c r="Q93" s="103"/>
      <c r="R93" s="310">
        <v>0.11</v>
      </c>
      <c r="S93" s="342"/>
      <c r="T93" s="93"/>
      <c r="U93" s="94"/>
      <c r="V93" s="94"/>
      <c r="W93" s="95"/>
      <c r="X93" s="92"/>
      <c r="Y93" s="96"/>
      <c r="Z93" s="96"/>
      <c r="AA93" s="12"/>
    </row>
    <row r="94" spans="1:27" ht="12.75">
      <c r="A94" s="232">
        <v>83</v>
      </c>
      <c r="B94" s="235" t="s">
        <v>99</v>
      </c>
      <c r="C94" s="249" t="str">
        <f>IF(MIN(D94:S94)=0,"No Criteria",MIN(D94:S94))</f>
        <v>No Criteria</v>
      </c>
      <c r="D94" s="83"/>
      <c r="E94" s="82"/>
      <c r="F94" s="105"/>
      <c r="G94" s="103"/>
      <c r="H94" s="103"/>
      <c r="I94" s="283"/>
      <c r="J94" s="310"/>
      <c r="K94" s="103"/>
      <c r="L94" s="103"/>
      <c r="M94" s="235"/>
      <c r="N94" s="105"/>
      <c r="O94" s="103"/>
      <c r="P94" s="310"/>
      <c r="Q94" s="103"/>
      <c r="R94" s="310"/>
      <c r="S94" s="235"/>
      <c r="T94" s="93"/>
      <c r="U94" s="94"/>
      <c r="V94" s="94"/>
      <c r="W94" s="95"/>
      <c r="X94" s="92"/>
      <c r="Y94" s="96"/>
      <c r="Z94" s="96"/>
      <c r="AA94" s="12"/>
    </row>
    <row r="95" spans="1:27" ht="12.75">
      <c r="A95" s="232">
        <v>84</v>
      </c>
      <c r="B95" s="235" t="s">
        <v>100</v>
      </c>
      <c r="C95" s="249" t="str">
        <f>IF(MIN(D95:S95)=0,"No Criteria",MIN(D95:S95))</f>
        <v>No Criteria</v>
      </c>
      <c r="D95" s="83"/>
      <c r="E95" s="82"/>
      <c r="F95" s="105"/>
      <c r="G95" s="103"/>
      <c r="H95" s="103"/>
      <c r="I95" s="283"/>
      <c r="J95" s="310"/>
      <c r="K95" s="103"/>
      <c r="L95" s="103"/>
      <c r="M95" s="235"/>
      <c r="N95" s="105"/>
      <c r="O95" s="103"/>
      <c r="P95" s="310"/>
      <c r="Q95" s="103"/>
      <c r="R95" s="310"/>
      <c r="S95" s="235"/>
      <c r="T95" s="93"/>
      <c r="U95" s="94"/>
      <c r="V95" s="94"/>
      <c r="W95" s="95"/>
      <c r="X95" s="92"/>
      <c r="Y95" s="96"/>
      <c r="Z95" s="96"/>
      <c r="AA95" s="12"/>
    </row>
    <row r="96" spans="1:27" ht="12.75">
      <c r="A96" s="232">
        <v>85</v>
      </c>
      <c r="B96" s="235" t="s">
        <v>101</v>
      </c>
      <c r="C96" s="244">
        <f aca="true" t="shared" si="4" ref="C96:C104">IF(MIN(D96:S96)=0,"  No Criteria",MIN(D96:S96))</f>
        <v>0.04</v>
      </c>
      <c r="D96" s="83"/>
      <c r="E96" s="82"/>
      <c r="F96" s="105"/>
      <c r="G96" s="103"/>
      <c r="H96" s="103"/>
      <c r="I96" s="283"/>
      <c r="J96" s="310"/>
      <c r="K96" s="103"/>
      <c r="L96" s="103"/>
      <c r="M96" s="235"/>
      <c r="N96" s="105"/>
      <c r="O96" s="103"/>
      <c r="P96" s="310"/>
      <c r="Q96" s="103"/>
      <c r="R96" s="310">
        <v>0.04</v>
      </c>
      <c r="S96" s="341"/>
      <c r="T96" s="93"/>
      <c r="U96" s="94"/>
      <c r="V96" s="94"/>
      <c r="W96" s="95"/>
      <c r="X96" s="92"/>
      <c r="Y96" s="96"/>
      <c r="Z96" s="96"/>
      <c r="AA96" s="12"/>
    </row>
    <row r="97" spans="1:27" ht="12.75">
      <c r="A97" s="232">
        <v>86</v>
      </c>
      <c r="B97" s="235" t="s">
        <v>102</v>
      </c>
      <c r="C97" s="250">
        <f t="shared" si="4"/>
        <v>300</v>
      </c>
      <c r="D97" s="83"/>
      <c r="E97" s="82"/>
      <c r="F97" s="105"/>
      <c r="G97" s="103"/>
      <c r="H97" s="103"/>
      <c r="I97" s="283"/>
      <c r="J97" s="310"/>
      <c r="K97" s="103"/>
      <c r="L97" s="103"/>
      <c r="M97" s="235"/>
      <c r="N97" s="105"/>
      <c r="O97" s="103"/>
      <c r="P97" s="310"/>
      <c r="Q97" s="103"/>
      <c r="R97" s="310">
        <v>300</v>
      </c>
      <c r="S97" s="340"/>
      <c r="T97" s="93"/>
      <c r="U97" s="94"/>
      <c r="V97" s="94"/>
      <c r="W97" s="95"/>
      <c r="X97" s="92"/>
      <c r="Y97" s="96"/>
      <c r="Z97" s="96"/>
      <c r="AA97" s="12"/>
    </row>
    <row r="98" spans="1:27" ht="12.75">
      <c r="A98" s="232">
        <v>87</v>
      </c>
      <c r="B98" s="235" t="s">
        <v>103</v>
      </c>
      <c r="C98" s="250">
        <f t="shared" si="4"/>
        <v>1300</v>
      </c>
      <c r="D98" s="83"/>
      <c r="E98" s="82"/>
      <c r="F98" s="105"/>
      <c r="G98" s="103"/>
      <c r="H98" s="103"/>
      <c r="I98" s="283"/>
      <c r="J98" s="310"/>
      <c r="K98" s="103"/>
      <c r="L98" s="103"/>
      <c r="M98" s="235"/>
      <c r="N98" s="105"/>
      <c r="O98" s="103"/>
      <c r="P98" s="310"/>
      <c r="Q98" s="103"/>
      <c r="R98" s="310">
        <v>1300</v>
      </c>
      <c r="S98" s="343"/>
      <c r="T98" s="93"/>
      <c r="U98" s="94"/>
      <c r="V98" s="94"/>
      <c r="W98" s="95"/>
      <c r="X98" s="92"/>
      <c r="Y98" s="96"/>
      <c r="Z98" s="96"/>
      <c r="AA98" s="12"/>
    </row>
    <row r="99" spans="1:27" ht="12.75">
      <c r="A99" s="232">
        <v>88</v>
      </c>
      <c r="B99" s="235" t="s">
        <v>104</v>
      </c>
      <c r="C99" s="251">
        <f t="shared" si="4"/>
        <v>0.00075</v>
      </c>
      <c r="D99" s="83"/>
      <c r="E99" s="82"/>
      <c r="F99" s="105"/>
      <c r="G99" s="103"/>
      <c r="H99" s="103"/>
      <c r="I99" s="283"/>
      <c r="J99" s="310"/>
      <c r="K99" s="103"/>
      <c r="L99" s="103"/>
      <c r="M99" s="235"/>
      <c r="N99" s="105"/>
      <c r="O99" s="103"/>
      <c r="P99" s="310"/>
      <c r="Q99" s="103"/>
      <c r="R99" s="310">
        <v>0.00075</v>
      </c>
      <c r="S99" s="344"/>
      <c r="T99" s="93"/>
      <c r="U99" s="94"/>
      <c r="V99" s="94"/>
      <c r="W99" s="95"/>
      <c r="X99" s="92"/>
      <c r="Y99" s="96"/>
      <c r="Z99" s="96"/>
      <c r="AA99" s="12"/>
    </row>
    <row r="100" spans="1:27" ht="12.75">
      <c r="A100" s="232">
        <v>89</v>
      </c>
      <c r="B100" s="235" t="s">
        <v>105</v>
      </c>
      <c r="C100" s="247">
        <f t="shared" si="4"/>
        <v>0.44</v>
      </c>
      <c r="D100" s="83"/>
      <c r="E100" s="82"/>
      <c r="F100" s="105"/>
      <c r="G100" s="103"/>
      <c r="H100" s="103"/>
      <c r="I100" s="283"/>
      <c r="J100" s="310"/>
      <c r="K100" s="103"/>
      <c r="L100" s="103"/>
      <c r="M100" s="235"/>
      <c r="N100" s="105"/>
      <c r="O100" s="103"/>
      <c r="P100" s="310"/>
      <c r="Q100" s="103"/>
      <c r="R100" s="310">
        <v>0.44</v>
      </c>
      <c r="S100" s="340"/>
      <c r="T100" s="93"/>
      <c r="U100" s="94"/>
      <c r="V100" s="94"/>
      <c r="W100" s="95"/>
      <c r="X100" s="92"/>
      <c r="Y100" s="96"/>
      <c r="Z100" s="96"/>
      <c r="AA100" s="12"/>
    </row>
    <row r="101" spans="1:27" ht="12.75">
      <c r="A101" s="232">
        <v>90</v>
      </c>
      <c r="B101" s="235" t="s">
        <v>106</v>
      </c>
      <c r="C101" s="250">
        <f t="shared" si="4"/>
        <v>240</v>
      </c>
      <c r="D101" s="83"/>
      <c r="E101" s="82"/>
      <c r="F101" s="105"/>
      <c r="G101" s="103"/>
      <c r="H101" s="103"/>
      <c r="I101" s="283"/>
      <c r="J101" s="310"/>
      <c r="K101" s="103"/>
      <c r="L101" s="103"/>
      <c r="M101" s="235"/>
      <c r="N101" s="105"/>
      <c r="O101" s="103"/>
      <c r="P101" s="310"/>
      <c r="Q101" s="103"/>
      <c r="R101" s="310">
        <v>240</v>
      </c>
      <c r="S101" s="343"/>
      <c r="T101" s="93"/>
      <c r="U101" s="94"/>
      <c r="V101" s="94"/>
      <c r="W101" s="95"/>
      <c r="X101" s="92"/>
      <c r="Y101" s="96"/>
      <c r="Z101" s="96"/>
      <c r="AA101" s="12"/>
    </row>
    <row r="102" spans="1:27" ht="12.75">
      <c r="A102" s="232">
        <v>91</v>
      </c>
      <c r="B102" s="235" t="s">
        <v>107</v>
      </c>
      <c r="C102" s="244">
        <f t="shared" si="4"/>
        <v>1.9</v>
      </c>
      <c r="D102" s="83"/>
      <c r="E102" s="82"/>
      <c r="F102" s="105"/>
      <c r="G102" s="103"/>
      <c r="H102" s="103"/>
      <c r="I102" s="283"/>
      <c r="J102" s="310"/>
      <c r="K102" s="103"/>
      <c r="L102" s="103"/>
      <c r="M102" s="235"/>
      <c r="N102" s="105"/>
      <c r="O102" s="103"/>
      <c r="P102" s="310"/>
      <c r="Q102" s="103"/>
      <c r="R102" s="310">
        <v>1.9</v>
      </c>
      <c r="S102" s="342"/>
      <c r="T102" s="93"/>
      <c r="U102" s="94"/>
      <c r="V102" s="94"/>
      <c r="W102" s="95"/>
      <c r="X102" s="92"/>
      <c r="Y102" s="96"/>
      <c r="Z102" s="96"/>
      <c r="AA102" s="12"/>
    </row>
    <row r="103" spans="1:27" s="15" customFormat="1" ht="12.75">
      <c r="A103" s="232">
        <v>92</v>
      </c>
      <c r="B103" s="235" t="s">
        <v>219</v>
      </c>
      <c r="C103" s="252">
        <f t="shared" si="4"/>
        <v>0.0044</v>
      </c>
      <c r="D103" s="83"/>
      <c r="E103" s="114"/>
      <c r="F103" s="284"/>
      <c r="G103" s="285"/>
      <c r="H103" s="285"/>
      <c r="I103" s="286"/>
      <c r="J103" s="311"/>
      <c r="K103" s="285"/>
      <c r="L103" s="285"/>
      <c r="M103" s="312"/>
      <c r="N103" s="284"/>
      <c r="O103" s="285"/>
      <c r="P103" s="311"/>
      <c r="Q103" s="285"/>
      <c r="R103" s="310">
        <v>0.0044</v>
      </c>
      <c r="S103" s="345"/>
      <c r="T103" s="116"/>
      <c r="U103" s="117"/>
      <c r="V103" s="117"/>
      <c r="W103" s="118"/>
      <c r="X103" s="115"/>
      <c r="Y103" s="18"/>
      <c r="Z103" s="18"/>
      <c r="AA103" s="19"/>
    </row>
    <row r="104" spans="1:27" ht="12.75">
      <c r="A104" s="232">
        <v>93</v>
      </c>
      <c r="B104" s="235" t="s">
        <v>109</v>
      </c>
      <c r="C104" s="247">
        <f t="shared" si="4"/>
        <v>8.4</v>
      </c>
      <c r="D104" s="83"/>
      <c r="E104" s="82"/>
      <c r="F104" s="105"/>
      <c r="G104" s="103"/>
      <c r="H104" s="103"/>
      <c r="I104" s="283"/>
      <c r="J104" s="310"/>
      <c r="K104" s="103"/>
      <c r="L104" s="103"/>
      <c r="M104" s="235"/>
      <c r="N104" s="105"/>
      <c r="O104" s="103"/>
      <c r="P104" s="310"/>
      <c r="Q104" s="103"/>
      <c r="R104" s="310">
        <v>8.4</v>
      </c>
      <c r="S104" s="340"/>
      <c r="T104" s="93"/>
      <c r="U104" s="94"/>
      <c r="V104" s="94"/>
      <c r="W104" s="95"/>
      <c r="X104" s="92"/>
      <c r="Y104" s="96"/>
      <c r="Z104" s="96"/>
      <c r="AA104" s="12"/>
    </row>
    <row r="105" spans="1:27" ht="12.75">
      <c r="A105" s="232">
        <v>94</v>
      </c>
      <c r="B105" s="235" t="s">
        <v>220</v>
      </c>
      <c r="C105" s="249" t="str">
        <f>IF(MIN(D105:S105)=0,"No Criteria",MIN(D105:S105))</f>
        <v>No Criteria</v>
      </c>
      <c r="D105" s="83"/>
      <c r="E105" s="82"/>
      <c r="F105" s="105"/>
      <c r="G105" s="103"/>
      <c r="H105" s="103"/>
      <c r="I105" s="283"/>
      <c r="J105" s="310"/>
      <c r="K105" s="103"/>
      <c r="L105" s="103"/>
      <c r="M105" s="235"/>
      <c r="N105" s="105"/>
      <c r="O105" s="103"/>
      <c r="P105" s="310"/>
      <c r="Q105" s="103"/>
      <c r="R105" s="310"/>
      <c r="S105" s="235"/>
      <c r="T105" s="93"/>
      <c r="U105" s="94"/>
      <c r="V105" s="94"/>
      <c r="W105" s="95"/>
      <c r="X105" s="92"/>
      <c r="Y105" s="96"/>
      <c r="Z105" s="96"/>
      <c r="AA105" s="12"/>
    </row>
    <row r="106" spans="1:27" ht="12.75">
      <c r="A106" s="232">
        <v>95</v>
      </c>
      <c r="B106" s="235" t="s">
        <v>111</v>
      </c>
      <c r="C106" s="250">
        <f>IF(MIN(D106:S106)=0,"  No Criteria",MIN(D106:S106))</f>
        <v>17</v>
      </c>
      <c r="D106" s="83"/>
      <c r="E106" s="82"/>
      <c r="F106" s="105"/>
      <c r="G106" s="103"/>
      <c r="H106" s="103"/>
      <c r="I106" s="283"/>
      <c r="J106" s="310"/>
      <c r="K106" s="103"/>
      <c r="L106" s="103"/>
      <c r="M106" s="235"/>
      <c r="N106" s="105"/>
      <c r="O106" s="103"/>
      <c r="P106" s="310"/>
      <c r="Q106" s="103"/>
      <c r="R106" s="310">
        <v>17</v>
      </c>
      <c r="S106" s="343"/>
      <c r="T106" s="93"/>
      <c r="U106" s="94"/>
      <c r="V106" s="94"/>
      <c r="W106" s="95"/>
      <c r="X106" s="92"/>
      <c r="Y106" s="96"/>
      <c r="Z106" s="96"/>
      <c r="AA106" s="12"/>
    </row>
    <row r="107" spans="1:27" ht="12.75">
      <c r="A107" s="232">
        <v>96</v>
      </c>
      <c r="B107" s="235" t="s">
        <v>112</v>
      </c>
      <c r="C107" s="244">
        <f>IF(MIN(D107:S107)=0,"  No Criteria",MIN(D107:S107))</f>
        <v>0.00069</v>
      </c>
      <c r="D107" s="83"/>
      <c r="E107" s="82"/>
      <c r="F107" s="105"/>
      <c r="G107" s="103"/>
      <c r="H107" s="103"/>
      <c r="I107" s="283"/>
      <c r="J107" s="310"/>
      <c r="K107" s="103"/>
      <c r="L107" s="103"/>
      <c r="M107" s="235"/>
      <c r="N107" s="105"/>
      <c r="O107" s="103"/>
      <c r="P107" s="310"/>
      <c r="Q107" s="103"/>
      <c r="R107" s="310">
        <v>0.00069</v>
      </c>
      <c r="S107" s="342"/>
      <c r="T107" s="93"/>
      <c r="U107" s="94"/>
      <c r="V107" s="94"/>
      <c r="W107" s="95"/>
      <c r="X107" s="92"/>
      <c r="Y107" s="96"/>
      <c r="Z107" s="96"/>
      <c r="AA107" s="12"/>
    </row>
    <row r="108" spans="1:27" ht="12.75">
      <c r="A108" s="232">
        <v>97</v>
      </c>
      <c r="B108" s="235" t="s">
        <v>113</v>
      </c>
      <c r="C108" s="244">
        <f>IF(MIN(D108:S108)=0,"  No Criteria",MIN(D108:S108))</f>
        <v>0.005</v>
      </c>
      <c r="D108" s="83"/>
      <c r="E108" s="82"/>
      <c r="F108" s="105"/>
      <c r="G108" s="103"/>
      <c r="H108" s="103"/>
      <c r="I108" s="283"/>
      <c r="J108" s="310"/>
      <c r="K108" s="103"/>
      <c r="L108" s="103"/>
      <c r="M108" s="235"/>
      <c r="N108" s="105"/>
      <c r="O108" s="103"/>
      <c r="P108" s="310"/>
      <c r="Q108" s="103"/>
      <c r="R108" s="310">
        <v>0.005</v>
      </c>
      <c r="S108" s="342"/>
      <c r="T108" s="93"/>
      <c r="U108" s="94"/>
      <c r="V108" s="94"/>
      <c r="W108" s="95"/>
      <c r="X108" s="92"/>
      <c r="Y108" s="96"/>
      <c r="Z108" s="96"/>
      <c r="AA108" s="12"/>
    </row>
    <row r="109" spans="1:27" ht="12.75">
      <c r="A109" s="232">
        <v>98</v>
      </c>
      <c r="B109" s="235" t="s">
        <v>114</v>
      </c>
      <c r="C109" s="247">
        <f>IF(MIN(D109:S109)=0,"  No Criteria",MIN(D109:S109))</f>
        <v>5</v>
      </c>
      <c r="D109" s="83"/>
      <c r="E109" s="82"/>
      <c r="F109" s="105"/>
      <c r="G109" s="103"/>
      <c r="H109" s="103"/>
      <c r="I109" s="283"/>
      <c r="J109" s="310"/>
      <c r="K109" s="103"/>
      <c r="L109" s="103"/>
      <c r="M109" s="235"/>
      <c r="N109" s="105"/>
      <c r="O109" s="103"/>
      <c r="P109" s="310"/>
      <c r="Q109" s="103"/>
      <c r="R109" s="310">
        <v>5</v>
      </c>
      <c r="S109" s="340"/>
      <c r="T109" s="93"/>
      <c r="U109" s="94"/>
      <c r="V109" s="94"/>
      <c r="W109" s="95"/>
      <c r="X109" s="92"/>
      <c r="Y109" s="96"/>
      <c r="Z109" s="96"/>
      <c r="AA109" s="12"/>
    </row>
    <row r="110" spans="1:27" ht="12.75">
      <c r="A110" s="232">
        <v>99</v>
      </c>
      <c r="B110" s="235" t="s">
        <v>115</v>
      </c>
      <c r="C110" s="249" t="str">
        <f>IF(MIN(D110:S110)=0,"No Criteria",MIN(D110:S110))</f>
        <v>No Criteria</v>
      </c>
      <c r="D110" s="83"/>
      <c r="E110" s="82"/>
      <c r="F110" s="105"/>
      <c r="G110" s="103"/>
      <c r="H110" s="103"/>
      <c r="I110" s="283"/>
      <c r="J110" s="310"/>
      <c r="K110" s="103"/>
      <c r="L110" s="103"/>
      <c r="M110" s="235"/>
      <c r="N110" s="105"/>
      <c r="O110" s="103"/>
      <c r="P110" s="310"/>
      <c r="Q110" s="103"/>
      <c r="R110" s="310"/>
      <c r="S110" s="340"/>
      <c r="T110" s="93"/>
      <c r="U110" s="94"/>
      <c r="V110" s="94"/>
      <c r="W110" s="95"/>
      <c r="X110" s="92"/>
      <c r="Y110" s="96"/>
      <c r="Z110" s="96"/>
      <c r="AA110" s="12"/>
    </row>
    <row r="111" spans="1:27" ht="12.75">
      <c r="A111" s="232">
        <v>100</v>
      </c>
      <c r="B111" s="235" t="s">
        <v>116</v>
      </c>
      <c r="C111" s="250">
        <f>IF(MIN(D111:S111)=0,"  No Criteria",MIN(D111:S111))</f>
        <v>960</v>
      </c>
      <c r="D111" s="83"/>
      <c r="E111" s="82"/>
      <c r="F111" s="105"/>
      <c r="G111" s="103"/>
      <c r="H111" s="103"/>
      <c r="I111" s="283"/>
      <c r="J111" s="310"/>
      <c r="K111" s="103"/>
      <c r="L111" s="103"/>
      <c r="M111" s="235"/>
      <c r="N111" s="105"/>
      <c r="O111" s="103"/>
      <c r="P111" s="310"/>
      <c r="Q111" s="103"/>
      <c r="R111" s="310">
        <v>960</v>
      </c>
      <c r="S111" s="343"/>
      <c r="T111" s="93"/>
      <c r="U111" s="94"/>
      <c r="V111" s="94"/>
      <c r="W111" s="95"/>
      <c r="X111" s="92"/>
      <c r="Y111" s="96"/>
      <c r="Z111" s="96"/>
      <c r="AA111" s="12"/>
    </row>
    <row r="112" spans="1:27" ht="12.75">
      <c r="A112" s="232">
        <v>101</v>
      </c>
      <c r="B112" s="235" t="s">
        <v>117</v>
      </c>
      <c r="C112" s="249" t="str">
        <f>IF(MIN(D112:S112)=0,"No Criteria",MIN(D112:S112))</f>
        <v>No Criteria</v>
      </c>
      <c r="D112" s="83"/>
      <c r="E112" s="82"/>
      <c r="F112" s="105"/>
      <c r="G112" s="103"/>
      <c r="H112" s="103"/>
      <c r="I112" s="283"/>
      <c r="J112" s="310"/>
      <c r="K112" s="103"/>
      <c r="L112" s="103"/>
      <c r="M112" s="235"/>
      <c r="N112" s="105"/>
      <c r="O112" s="103"/>
      <c r="P112" s="310"/>
      <c r="Q112" s="103"/>
      <c r="R112" s="310"/>
      <c r="S112" s="235"/>
      <c r="T112" s="93"/>
      <c r="U112" s="94"/>
      <c r="V112" s="94"/>
      <c r="W112" s="95"/>
      <c r="X112" s="92"/>
      <c r="Y112" s="96"/>
      <c r="Z112" s="96"/>
      <c r="AA112" s="12"/>
    </row>
    <row r="113" spans="1:27" ht="12.75">
      <c r="A113" s="232">
        <v>102</v>
      </c>
      <c r="B113" s="235" t="s">
        <v>118</v>
      </c>
      <c r="C113" s="251">
        <f>IF(MIN(D113:S113)=0,"  No Criteria",MIN(D113:S113))</f>
        <v>0.00013</v>
      </c>
      <c r="D113" s="83"/>
      <c r="E113" s="82"/>
      <c r="F113" s="105"/>
      <c r="G113" s="103"/>
      <c r="H113" s="103"/>
      <c r="I113" s="283"/>
      <c r="J113" s="310"/>
      <c r="K113" s="103"/>
      <c r="L113" s="103"/>
      <c r="M113" s="235"/>
      <c r="N113" s="269">
        <v>3</v>
      </c>
      <c r="O113" s="103"/>
      <c r="P113" s="297">
        <v>1.3</v>
      </c>
      <c r="Q113" s="103"/>
      <c r="R113" s="310">
        <v>0.00013</v>
      </c>
      <c r="S113" s="344"/>
      <c r="T113" s="93"/>
      <c r="U113" s="94"/>
      <c r="V113" s="94"/>
      <c r="W113" s="95"/>
      <c r="X113" s="92"/>
      <c r="Y113" s="96"/>
      <c r="Z113" s="96"/>
      <c r="AA113" s="12"/>
    </row>
    <row r="114" spans="1:27" ht="12.75">
      <c r="A114" s="232">
        <v>103</v>
      </c>
      <c r="B114" s="235" t="s">
        <v>119</v>
      </c>
      <c r="C114" s="252">
        <f>IF(MIN(D114:S114)=0,"  No Criteria",MIN(D114:S114))</f>
        <v>0.0039</v>
      </c>
      <c r="D114" s="83"/>
      <c r="E114" s="82"/>
      <c r="F114" s="105"/>
      <c r="G114" s="103"/>
      <c r="H114" s="103"/>
      <c r="I114" s="283"/>
      <c r="J114" s="310"/>
      <c r="K114" s="103"/>
      <c r="L114" s="103"/>
      <c r="M114" s="235"/>
      <c r="N114" s="105"/>
      <c r="O114" s="103"/>
      <c r="P114" s="310"/>
      <c r="Q114" s="103"/>
      <c r="R114" s="310">
        <v>0.0039</v>
      </c>
      <c r="S114" s="345"/>
      <c r="T114" s="93"/>
      <c r="U114" s="94"/>
      <c r="V114" s="94"/>
      <c r="W114" s="95"/>
      <c r="X114" s="92"/>
      <c r="Y114" s="96"/>
      <c r="Z114" s="96"/>
      <c r="AA114" s="12"/>
    </row>
    <row r="115" spans="1:27" ht="12.75">
      <c r="A115" s="232">
        <v>104</v>
      </c>
      <c r="B115" s="235" t="s">
        <v>120</v>
      </c>
      <c r="C115" s="252">
        <f>IF(MIN(D115:S115)=0,"  No Criteria",MIN(D115:S115))</f>
        <v>0.014</v>
      </c>
      <c r="D115" s="83"/>
      <c r="E115" s="82"/>
      <c r="F115" s="105"/>
      <c r="G115" s="103"/>
      <c r="H115" s="103"/>
      <c r="I115" s="283"/>
      <c r="J115" s="310"/>
      <c r="K115" s="103"/>
      <c r="L115" s="103"/>
      <c r="M115" s="235"/>
      <c r="N115" s="105"/>
      <c r="O115" s="103"/>
      <c r="P115" s="310"/>
      <c r="Q115" s="103"/>
      <c r="R115" s="310">
        <v>0.014</v>
      </c>
      <c r="S115" s="345"/>
      <c r="T115" s="93"/>
      <c r="U115" s="94"/>
      <c r="V115" s="94"/>
      <c r="W115" s="95"/>
      <c r="X115" s="92"/>
      <c r="Y115" s="96"/>
      <c r="Z115" s="96"/>
      <c r="AA115" s="12"/>
    </row>
    <row r="116" spans="1:27" ht="12.75">
      <c r="A116" s="232">
        <v>105</v>
      </c>
      <c r="B116" s="235" t="s">
        <v>121</v>
      </c>
      <c r="C116" s="252">
        <f>IF(MIN(D116:S116)=0,"  No Criteria",MIN(D116:S116))</f>
        <v>0.019</v>
      </c>
      <c r="D116" s="83"/>
      <c r="E116" s="82"/>
      <c r="F116" s="105"/>
      <c r="G116" s="103"/>
      <c r="H116" s="103"/>
      <c r="I116" s="283"/>
      <c r="J116" s="310"/>
      <c r="K116" s="103"/>
      <c r="L116" s="103"/>
      <c r="M116" s="235"/>
      <c r="N116" s="325">
        <v>0.95</v>
      </c>
      <c r="O116" s="326"/>
      <c r="P116" s="334">
        <v>0.16</v>
      </c>
      <c r="Q116" s="103"/>
      <c r="R116" s="310">
        <v>0.019</v>
      </c>
      <c r="S116" s="345"/>
      <c r="T116" s="93"/>
      <c r="U116" s="94"/>
      <c r="V116" s="94"/>
      <c r="W116" s="95"/>
      <c r="X116" s="92"/>
      <c r="Y116" s="96"/>
      <c r="Z116" s="96"/>
      <c r="AA116" s="12"/>
    </row>
    <row r="117" spans="1:27" ht="12.75">
      <c r="A117" s="232">
        <v>106</v>
      </c>
      <c r="B117" s="235" t="s">
        <v>122</v>
      </c>
      <c r="C117" s="249" t="str">
        <f>IF(MIN(D117:S117)=0,"No Criteria",MIN(D117:S117))</f>
        <v>No Criteria</v>
      </c>
      <c r="D117" s="83"/>
      <c r="E117" s="82"/>
      <c r="F117" s="105"/>
      <c r="G117" s="103"/>
      <c r="H117" s="103"/>
      <c r="I117" s="283"/>
      <c r="J117" s="310"/>
      <c r="K117" s="103"/>
      <c r="L117" s="103"/>
      <c r="M117" s="235"/>
      <c r="N117" s="105"/>
      <c r="O117" s="103"/>
      <c r="P117" s="310"/>
      <c r="Q117" s="103"/>
      <c r="R117" s="310"/>
      <c r="S117" s="235"/>
      <c r="T117" s="93"/>
      <c r="U117" s="94"/>
      <c r="V117" s="94"/>
      <c r="W117" s="95"/>
      <c r="X117" s="92"/>
      <c r="Y117" s="96"/>
      <c r="Z117" s="96"/>
      <c r="AA117" s="12"/>
    </row>
    <row r="118" spans="1:27" ht="12.75">
      <c r="A118" s="232">
        <v>107</v>
      </c>
      <c r="B118" s="235" t="s">
        <v>221</v>
      </c>
      <c r="C118" s="251">
        <f aca="true" t="shared" si="5" ref="C118:C132">IF(MIN(D118:S118)=0,"  No Criteria",MIN(D118:S118))</f>
        <v>0.00057</v>
      </c>
      <c r="D118" s="109"/>
      <c r="E118" s="82"/>
      <c r="F118" s="105"/>
      <c r="G118" s="103"/>
      <c r="H118" s="103"/>
      <c r="I118" s="283"/>
      <c r="J118" s="310"/>
      <c r="K118" s="103"/>
      <c r="L118" s="103"/>
      <c r="M118" s="235"/>
      <c r="N118" s="268">
        <v>2.4</v>
      </c>
      <c r="O118" s="103">
        <v>0.0043</v>
      </c>
      <c r="P118" s="334">
        <v>0.09</v>
      </c>
      <c r="Q118" s="46">
        <v>0.004</v>
      </c>
      <c r="R118" s="306">
        <v>0.00057</v>
      </c>
      <c r="S118" s="344"/>
      <c r="T118" s="93"/>
      <c r="U118" s="94"/>
      <c r="V118" s="94"/>
      <c r="W118" s="95"/>
      <c r="X118" s="92"/>
      <c r="Y118" s="96"/>
      <c r="Z118" s="96"/>
      <c r="AA118" s="12"/>
    </row>
    <row r="119" spans="1:27" ht="12.75">
      <c r="A119" s="232">
        <v>108</v>
      </c>
      <c r="B119" s="235" t="s">
        <v>222</v>
      </c>
      <c r="C119" s="251">
        <f t="shared" si="5"/>
        <v>0.00059</v>
      </c>
      <c r="D119" s="109"/>
      <c r="E119" s="82"/>
      <c r="F119" s="105"/>
      <c r="G119" s="103"/>
      <c r="H119" s="103"/>
      <c r="I119" s="283"/>
      <c r="J119" s="310"/>
      <c r="K119" s="103"/>
      <c r="L119" s="103"/>
      <c r="M119" s="235"/>
      <c r="N119" s="268">
        <v>1.1</v>
      </c>
      <c r="O119" s="46">
        <v>0.001</v>
      </c>
      <c r="P119" s="334">
        <v>0.13</v>
      </c>
      <c r="Q119" s="46">
        <v>0.001</v>
      </c>
      <c r="R119" s="306">
        <v>0.00059</v>
      </c>
      <c r="S119" s="344"/>
      <c r="T119" s="93"/>
      <c r="U119" s="94"/>
      <c r="V119" s="94"/>
      <c r="W119" s="95"/>
      <c r="X119" s="92"/>
      <c r="Y119" s="96"/>
      <c r="Z119" s="96"/>
      <c r="AA119" s="12"/>
    </row>
    <row r="120" spans="1:27" ht="12.75">
      <c r="A120" s="232">
        <v>109</v>
      </c>
      <c r="B120" s="235" t="s">
        <v>223</v>
      </c>
      <c r="C120" s="251">
        <f t="shared" si="5"/>
        <v>0.00059</v>
      </c>
      <c r="D120" s="83"/>
      <c r="E120" s="82"/>
      <c r="F120" s="105"/>
      <c r="G120" s="103"/>
      <c r="H120" s="103"/>
      <c r="I120" s="283"/>
      <c r="J120" s="310"/>
      <c r="K120" s="103"/>
      <c r="L120" s="103"/>
      <c r="M120" s="235"/>
      <c r="N120" s="105"/>
      <c r="O120" s="103"/>
      <c r="P120" s="310"/>
      <c r="Q120" s="103"/>
      <c r="R120" s="310">
        <v>0.00059</v>
      </c>
      <c r="S120" s="344"/>
      <c r="T120" s="93"/>
      <c r="U120" s="94"/>
      <c r="V120" s="94"/>
      <c r="W120" s="95"/>
      <c r="X120" s="92"/>
      <c r="Y120" s="96"/>
      <c r="Z120" s="96"/>
      <c r="AA120" s="12"/>
    </row>
    <row r="121" spans="1:27" ht="12.75">
      <c r="A121" s="232">
        <v>110</v>
      </c>
      <c r="B121" s="235" t="s">
        <v>224</v>
      </c>
      <c r="C121" s="251">
        <f t="shared" si="5"/>
        <v>0.00083</v>
      </c>
      <c r="D121" s="83"/>
      <c r="E121" s="82"/>
      <c r="F121" s="105"/>
      <c r="G121" s="103"/>
      <c r="H121" s="103"/>
      <c r="I121" s="283"/>
      <c r="J121" s="310"/>
      <c r="K121" s="103"/>
      <c r="L121" s="103"/>
      <c r="M121" s="235"/>
      <c r="N121" s="105"/>
      <c r="O121" s="103"/>
      <c r="P121" s="310"/>
      <c r="Q121" s="103"/>
      <c r="R121" s="310">
        <v>0.00083</v>
      </c>
      <c r="S121" s="344"/>
      <c r="T121" s="93"/>
      <c r="U121" s="94"/>
      <c r="V121" s="94"/>
      <c r="W121" s="95"/>
      <c r="X121" s="92"/>
      <c r="Y121" s="96"/>
      <c r="Z121" s="96"/>
      <c r="AA121" s="12"/>
    </row>
    <row r="122" spans="1:27" ht="12.75">
      <c r="A122" s="232">
        <v>111</v>
      </c>
      <c r="B122" s="235" t="s">
        <v>225</v>
      </c>
      <c r="C122" s="251">
        <f t="shared" si="5"/>
        <v>0.00014</v>
      </c>
      <c r="D122" s="109"/>
      <c r="E122" s="82"/>
      <c r="F122" s="105"/>
      <c r="G122" s="103"/>
      <c r="H122" s="103"/>
      <c r="I122" s="283"/>
      <c r="J122" s="310"/>
      <c r="K122" s="103"/>
      <c r="L122" s="103"/>
      <c r="M122" s="235"/>
      <c r="N122" s="325">
        <v>0.24</v>
      </c>
      <c r="O122" s="46">
        <v>0.056</v>
      </c>
      <c r="P122" s="334">
        <v>0.71</v>
      </c>
      <c r="Q122" s="103">
        <v>0.0019</v>
      </c>
      <c r="R122" s="310">
        <v>0.00014</v>
      </c>
      <c r="S122" s="344"/>
      <c r="T122" s="93"/>
      <c r="U122" s="94"/>
      <c r="V122" s="94"/>
      <c r="W122" s="95"/>
      <c r="X122" s="92"/>
      <c r="Y122" s="96"/>
      <c r="Z122" s="96"/>
      <c r="AA122" s="12"/>
    </row>
    <row r="123" spans="1:27" ht="12.75">
      <c r="A123" s="232">
        <v>112</v>
      </c>
      <c r="B123" s="235" t="s">
        <v>125</v>
      </c>
      <c r="C123" s="253">
        <f t="shared" si="5"/>
        <v>0.0087</v>
      </c>
      <c r="D123" s="83"/>
      <c r="E123" s="82"/>
      <c r="F123" s="105"/>
      <c r="G123" s="103"/>
      <c r="H123" s="103"/>
      <c r="I123" s="283"/>
      <c r="J123" s="310"/>
      <c r="K123" s="103"/>
      <c r="L123" s="103"/>
      <c r="M123" s="235"/>
      <c r="N123" s="325">
        <v>0.22</v>
      </c>
      <c r="O123" s="46">
        <v>0.056</v>
      </c>
      <c r="P123" s="306">
        <v>0.034</v>
      </c>
      <c r="Q123" s="103">
        <v>0.0087</v>
      </c>
      <c r="R123" s="310">
        <v>110</v>
      </c>
      <c r="S123" s="340"/>
      <c r="T123" s="93"/>
      <c r="U123" s="94"/>
      <c r="V123" s="94"/>
      <c r="W123" s="95"/>
      <c r="X123" s="92"/>
      <c r="Y123" s="96"/>
      <c r="Z123" s="96"/>
      <c r="AA123" s="12"/>
    </row>
    <row r="124" spans="1:27" ht="12.75">
      <c r="A124" s="232">
        <v>113</v>
      </c>
      <c r="B124" s="235" t="s">
        <v>226</v>
      </c>
      <c r="C124" s="253">
        <f t="shared" si="5"/>
        <v>0.0087</v>
      </c>
      <c r="D124" s="83"/>
      <c r="E124" s="82"/>
      <c r="F124" s="105"/>
      <c r="G124" s="103"/>
      <c r="H124" s="103"/>
      <c r="I124" s="283"/>
      <c r="J124" s="310"/>
      <c r="K124" s="103"/>
      <c r="L124" s="103"/>
      <c r="M124" s="235"/>
      <c r="N124" s="325">
        <v>0.22</v>
      </c>
      <c r="O124" s="46">
        <v>0.056</v>
      </c>
      <c r="P124" s="306">
        <v>0.034</v>
      </c>
      <c r="Q124" s="103">
        <v>0.0087</v>
      </c>
      <c r="R124" s="310">
        <v>110</v>
      </c>
      <c r="S124" s="340"/>
      <c r="T124" s="93"/>
      <c r="U124" s="94"/>
      <c r="V124" s="94"/>
      <c r="W124" s="95"/>
      <c r="X124" s="92"/>
      <c r="Y124" s="96"/>
      <c r="Z124" s="96"/>
      <c r="AA124" s="12"/>
    </row>
    <row r="125" spans="1:27" ht="12.75">
      <c r="A125" s="232">
        <v>114</v>
      </c>
      <c r="B125" s="235" t="s">
        <v>127</v>
      </c>
      <c r="C125" s="247">
        <f t="shared" si="5"/>
        <v>110</v>
      </c>
      <c r="D125" s="83"/>
      <c r="E125" s="82"/>
      <c r="F125" s="105"/>
      <c r="G125" s="103"/>
      <c r="H125" s="103"/>
      <c r="I125" s="283"/>
      <c r="J125" s="310"/>
      <c r="K125" s="103"/>
      <c r="L125" s="103"/>
      <c r="M125" s="235"/>
      <c r="N125" s="105"/>
      <c r="O125" s="103"/>
      <c r="P125" s="310"/>
      <c r="Q125" s="103"/>
      <c r="R125" s="310">
        <v>110</v>
      </c>
      <c r="S125" s="340"/>
      <c r="T125" s="93"/>
      <c r="U125" s="94"/>
      <c r="V125" s="94"/>
      <c r="W125" s="95"/>
      <c r="X125" s="92"/>
      <c r="Y125" s="96"/>
      <c r="Z125" s="96"/>
      <c r="AA125" s="12"/>
    </row>
    <row r="126" spans="1:27" ht="12.75">
      <c r="A126" s="232">
        <v>115</v>
      </c>
      <c r="B126" s="235" t="s">
        <v>128</v>
      </c>
      <c r="C126" s="253">
        <f t="shared" si="5"/>
        <v>0.0023</v>
      </c>
      <c r="D126" s="83"/>
      <c r="E126" s="82"/>
      <c r="F126" s="105"/>
      <c r="G126" s="103"/>
      <c r="H126" s="103"/>
      <c r="I126" s="283"/>
      <c r="J126" s="310"/>
      <c r="K126" s="103"/>
      <c r="L126" s="103"/>
      <c r="M126" s="235"/>
      <c r="N126" s="102">
        <v>0.086</v>
      </c>
      <c r="O126" s="46">
        <v>0.036</v>
      </c>
      <c r="P126" s="306">
        <v>0.037</v>
      </c>
      <c r="Q126" s="103">
        <v>0.0023</v>
      </c>
      <c r="R126" s="310">
        <v>0.76</v>
      </c>
      <c r="S126" s="341"/>
      <c r="T126" s="93"/>
      <c r="U126" s="94"/>
      <c r="V126" s="94"/>
      <c r="W126" s="95"/>
      <c r="X126" s="92"/>
      <c r="Y126" s="96"/>
      <c r="Z126" s="96"/>
      <c r="AA126" s="12"/>
    </row>
    <row r="127" spans="1:27" ht="12.75">
      <c r="A127" s="232">
        <v>116</v>
      </c>
      <c r="B127" s="235" t="s">
        <v>129</v>
      </c>
      <c r="C127" s="244">
        <f t="shared" si="5"/>
        <v>0.76</v>
      </c>
      <c r="D127" s="83"/>
      <c r="E127" s="82"/>
      <c r="F127" s="105"/>
      <c r="G127" s="103"/>
      <c r="H127" s="103"/>
      <c r="I127" s="283"/>
      <c r="J127" s="310"/>
      <c r="K127" s="103"/>
      <c r="L127" s="103"/>
      <c r="M127" s="235"/>
      <c r="N127" s="105"/>
      <c r="O127" s="103"/>
      <c r="P127" s="310"/>
      <c r="Q127" s="103"/>
      <c r="R127" s="310">
        <v>0.76</v>
      </c>
      <c r="S127" s="341"/>
      <c r="T127" s="93"/>
      <c r="U127" s="94"/>
      <c r="V127" s="94"/>
      <c r="W127" s="95"/>
      <c r="X127" s="92"/>
      <c r="Y127" s="96"/>
      <c r="Z127" s="96"/>
      <c r="AA127" s="12"/>
    </row>
    <row r="128" spans="1:27" ht="12.75">
      <c r="A128" s="232">
        <v>117</v>
      </c>
      <c r="B128" s="235" t="s">
        <v>130</v>
      </c>
      <c r="C128" s="251">
        <f t="shared" si="5"/>
        <v>0.00021</v>
      </c>
      <c r="D128" s="83"/>
      <c r="E128" s="82"/>
      <c r="F128" s="105"/>
      <c r="G128" s="103"/>
      <c r="H128" s="103"/>
      <c r="I128" s="283"/>
      <c r="J128" s="310"/>
      <c r="K128" s="103"/>
      <c r="L128" s="103"/>
      <c r="M128" s="235"/>
      <c r="N128" s="325">
        <v>0.52</v>
      </c>
      <c r="O128" s="103">
        <v>0.0038</v>
      </c>
      <c r="P128" s="306">
        <v>0.053</v>
      </c>
      <c r="Q128" s="103">
        <v>0.0036</v>
      </c>
      <c r="R128" s="310">
        <v>0.00021</v>
      </c>
      <c r="S128" s="344"/>
      <c r="T128" s="93"/>
      <c r="U128" s="94"/>
      <c r="V128" s="94"/>
      <c r="W128" s="95"/>
      <c r="X128" s="92"/>
      <c r="Y128" s="96"/>
      <c r="Z128" s="96"/>
      <c r="AA128" s="12"/>
    </row>
    <row r="129" spans="1:27" ht="12.75">
      <c r="A129" s="232">
        <v>118</v>
      </c>
      <c r="B129" s="235" t="s">
        <v>227</v>
      </c>
      <c r="C129" s="251">
        <f t="shared" si="5"/>
        <v>0.0001</v>
      </c>
      <c r="D129" s="83"/>
      <c r="E129" s="82"/>
      <c r="F129" s="105"/>
      <c r="G129" s="103"/>
      <c r="H129" s="103"/>
      <c r="I129" s="283"/>
      <c r="J129" s="310"/>
      <c r="K129" s="103"/>
      <c r="L129" s="103"/>
      <c r="M129" s="235"/>
      <c r="N129" s="325">
        <v>0.52</v>
      </c>
      <c r="O129" s="103">
        <v>0.0038</v>
      </c>
      <c r="P129" s="306">
        <v>0.053</v>
      </c>
      <c r="Q129" s="103">
        <v>0.0036</v>
      </c>
      <c r="R129" s="310">
        <v>0.0001</v>
      </c>
      <c r="S129" s="344"/>
      <c r="T129" s="93"/>
      <c r="U129" s="94"/>
      <c r="V129" s="94"/>
      <c r="W129" s="95"/>
      <c r="X129" s="92"/>
      <c r="Y129" s="96"/>
      <c r="Z129" s="96"/>
      <c r="AA129" s="12"/>
    </row>
    <row r="130" spans="1:27" ht="12.75">
      <c r="A130" s="232" t="s">
        <v>228</v>
      </c>
      <c r="B130" s="235" t="s">
        <v>229</v>
      </c>
      <c r="C130" s="251">
        <f t="shared" si="5"/>
        <v>0.00017</v>
      </c>
      <c r="D130" s="109"/>
      <c r="E130" s="82"/>
      <c r="F130" s="105"/>
      <c r="G130" s="103"/>
      <c r="H130" s="103"/>
      <c r="I130" s="283"/>
      <c r="J130" s="310"/>
      <c r="K130" s="103"/>
      <c r="L130" s="103"/>
      <c r="M130" s="235"/>
      <c r="N130" s="325"/>
      <c r="O130" s="46">
        <v>0.014</v>
      </c>
      <c r="P130" s="310"/>
      <c r="Q130" s="326">
        <v>0.03</v>
      </c>
      <c r="R130" s="334">
        <v>0.00017</v>
      </c>
      <c r="S130" s="344"/>
      <c r="T130" s="93"/>
      <c r="U130" s="94"/>
      <c r="V130" s="94"/>
      <c r="W130" s="95"/>
      <c r="X130" s="92"/>
      <c r="Y130" s="96"/>
      <c r="Z130" s="96"/>
      <c r="AA130" s="12"/>
    </row>
    <row r="131" spans="1:27" ht="12" customHeight="1">
      <c r="A131" s="232">
        <v>126</v>
      </c>
      <c r="B131" s="235" t="s">
        <v>132</v>
      </c>
      <c r="C131" s="251">
        <f t="shared" si="5"/>
        <v>0.0002</v>
      </c>
      <c r="D131" s="83"/>
      <c r="E131" s="82"/>
      <c r="F131" s="105"/>
      <c r="G131" s="103"/>
      <c r="H131" s="103"/>
      <c r="I131" s="283"/>
      <c r="J131" s="310"/>
      <c r="K131" s="103"/>
      <c r="L131" s="103"/>
      <c r="M131" s="235"/>
      <c r="N131" s="325">
        <v>0.73</v>
      </c>
      <c r="O131" s="103">
        <v>0.0002</v>
      </c>
      <c r="P131" s="334">
        <v>0.21</v>
      </c>
      <c r="Q131" s="103">
        <v>0.0002</v>
      </c>
      <c r="R131" s="310">
        <v>0.00073</v>
      </c>
      <c r="S131" s="344"/>
      <c r="T131" s="93"/>
      <c r="U131" s="94"/>
      <c r="V131" s="94"/>
      <c r="W131" s="95"/>
      <c r="X131" s="92"/>
      <c r="Y131" s="96"/>
      <c r="Z131" s="96"/>
      <c r="AA131" s="12"/>
    </row>
    <row r="132" spans="1:27" ht="13.5" thickBot="1">
      <c r="A132" s="238"/>
      <c r="B132" s="239" t="s">
        <v>230</v>
      </c>
      <c r="C132" s="254">
        <f t="shared" si="5"/>
        <v>0.01</v>
      </c>
      <c r="D132" s="121"/>
      <c r="E132" s="120"/>
      <c r="F132" s="287"/>
      <c r="G132" s="288"/>
      <c r="H132" s="288"/>
      <c r="I132" s="289"/>
      <c r="J132" s="313">
        <v>0.01</v>
      </c>
      <c r="K132" s="288"/>
      <c r="L132" s="288"/>
      <c r="M132" s="239"/>
      <c r="N132" s="287"/>
      <c r="O132" s="288"/>
      <c r="P132" s="335"/>
      <c r="Q132" s="288"/>
      <c r="R132" s="335"/>
      <c r="S132" s="239"/>
      <c r="T132" s="124"/>
      <c r="U132" s="125"/>
      <c r="V132" s="125"/>
      <c r="W132" s="126"/>
      <c r="X132" s="122"/>
      <c r="Y132" s="127"/>
      <c r="Z132" s="127"/>
      <c r="AA132" s="123"/>
    </row>
    <row r="133" spans="1:19" ht="12.75">
      <c r="A133" s="128"/>
      <c r="B133" s="129"/>
      <c r="C133" s="136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</row>
    <row r="134" spans="1:19" ht="12.75">
      <c r="A134" s="119" t="s">
        <v>231</v>
      </c>
      <c r="B134" s="130"/>
      <c r="C134" s="136"/>
      <c r="D134" s="130"/>
      <c r="E134" s="130"/>
      <c r="F134" s="130"/>
      <c r="G134" s="130"/>
      <c r="H134" s="130"/>
      <c r="I134" s="130"/>
      <c r="J134" s="130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2.75">
      <c r="A135" s="131" t="s">
        <v>232</v>
      </c>
      <c r="B135" s="106" t="s">
        <v>527</v>
      </c>
      <c r="C135" s="113"/>
      <c r="D135" s="82"/>
      <c r="E135" s="130"/>
      <c r="F135" s="130"/>
      <c r="G135" s="130"/>
      <c r="H135" s="130"/>
      <c r="I135" s="130"/>
      <c r="J135" s="130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2.75">
      <c r="A136" s="119"/>
      <c r="B136" s="130"/>
      <c r="C136" s="136"/>
      <c r="D136" s="130"/>
      <c r="E136" s="130"/>
      <c r="F136" s="130"/>
      <c r="G136" s="130"/>
      <c r="H136" s="130"/>
      <c r="I136" s="130"/>
      <c r="J136" s="130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23" s="119" customFormat="1" ht="11.25" hidden="1">
      <c r="A137" s="132" t="s">
        <v>235</v>
      </c>
      <c r="B137" s="82" t="s">
        <v>233</v>
      </c>
      <c r="C137" s="113"/>
      <c r="D137" s="82"/>
      <c r="E137" s="82"/>
      <c r="F137" s="82"/>
      <c r="G137" s="82"/>
      <c r="H137" s="82"/>
      <c r="I137" s="82"/>
      <c r="J137" s="82"/>
      <c r="T137" s="133"/>
      <c r="U137" s="133"/>
      <c r="V137" s="133"/>
      <c r="W137" s="133"/>
    </row>
    <row r="138" spans="1:23" s="119" customFormat="1" ht="11.25" hidden="1">
      <c r="A138" s="132"/>
      <c r="B138" s="82" t="s">
        <v>234</v>
      </c>
      <c r="C138" s="113"/>
      <c r="D138" s="82"/>
      <c r="E138" s="82"/>
      <c r="F138" s="82"/>
      <c r="G138" s="82"/>
      <c r="H138" s="82"/>
      <c r="I138" s="82"/>
      <c r="J138" s="82"/>
      <c r="T138" s="133"/>
      <c r="U138" s="133"/>
      <c r="V138" s="133"/>
      <c r="W138" s="133"/>
    </row>
    <row r="139" spans="1:19" ht="12.75" hidden="1">
      <c r="A139" s="132" t="s">
        <v>510</v>
      </c>
      <c r="B139" s="82" t="s">
        <v>236</v>
      </c>
      <c r="C139" s="113"/>
      <c r="D139" s="82"/>
      <c r="E139" s="134"/>
      <c r="F139" s="134"/>
      <c r="G139" s="130"/>
      <c r="H139" s="130"/>
      <c r="I139" s="130"/>
      <c r="J139" s="130"/>
      <c r="K139" s="15"/>
      <c r="L139" s="15"/>
      <c r="M139" s="15"/>
      <c r="N139" s="15"/>
      <c r="O139" s="15"/>
      <c r="P139" s="15"/>
      <c r="Q139" s="15"/>
      <c r="R139" s="15"/>
      <c r="S139" s="15"/>
    </row>
    <row r="140" ht="12.75" hidden="1">
      <c r="C140" s="137"/>
    </row>
    <row r="141" spans="2:4" ht="12.75">
      <c r="B141" s="135"/>
      <c r="C141" s="138"/>
      <c r="D141" s="135"/>
    </row>
    <row r="142" ht="12.75">
      <c r="C142" s="137"/>
    </row>
    <row r="143" ht="12.75">
      <c r="C143" s="137"/>
    </row>
    <row r="144" ht="12.75">
      <c r="C144" s="137"/>
    </row>
    <row r="145" ht="12.75">
      <c r="C145" s="137"/>
    </row>
    <row r="146" ht="12.75">
      <c r="C146" s="137"/>
    </row>
    <row r="147" ht="12.75">
      <c r="C147" s="137"/>
    </row>
    <row r="148" ht="12.75">
      <c r="C148" s="137"/>
    </row>
    <row r="149" ht="12.75">
      <c r="C149" s="137"/>
    </row>
    <row r="150" ht="12.75">
      <c r="C150" s="137"/>
    </row>
    <row r="151" ht="12.75">
      <c r="C151" s="137"/>
    </row>
    <row r="152" ht="12.75">
      <c r="C152" s="137"/>
    </row>
    <row r="153" ht="12.75">
      <c r="C153" s="137"/>
    </row>
    <row r="154" ht="12.75">
      <c r="C154" s="137"/>
    </row>
    <row r="155" ht="12.75">
      <c r="C155" s="137"/>
    </row>
    <row r="156" ht="12.75">
      <c r="C156" s="137"/>
    </row>
    <row r="157" ht="12.75">
      <c r="C157" s="137"/>
    </row>
    <row r="158" ht="12.75">
      <c r="C158" s="137"/>
    </row>
    <row r="159" ht="12.75">
      <c r="C159" s="137"/>
    </row>
    <row r="160" ht="12.75">
      <c r="C160" s="137"/>
    </row>
    <row r="161" ht="12.75">
      <c r="C161" s="137"/>
    </row>
    <row r="162" ht="12.75">
      <c r="C162" s="137"/>
    </row>
    <row r="163" ht="12.75">
      <c r="C163" s="137"/>
    </row>
    <row r="164" ht="12.75">
      <c r="C164" s="137"/>
    </row>
    <row r="165" ht="12.75">
      <c r="C165" s="137"/>
    </row>
    <row r="166" ht="12.75">
      <c r="C166" s="137"/>
    </row>
    <row r="167" ht="12.75">
      <c r="C167" s="137"/>
    </row>
    <row r="168" ht="12.75">
      <c r="C168" s="137"/>
    </row>
    <row r="169" ht="12.75">
      <c r="C169" s="137"/>
    </row>
    <row r="170" ht="12.75">
      <c r="C170" s="137"/>
    </row>
    <row r="171" ht="12.75">
      <c r="C171" s="137"/>
    </row>
    <row r="172" ht="12.75">
      <c r="C172" s="137"/>
    </row>
    <row r="173" ht="12.75">
      <c r="C173" s="137"/>
    </row>
    <row r="174" ht="12.75">
      <c r="C174" s="137"/>
    </row>
    <row r="175" ht="12.75">
      <c r="C175" s="137"/>
    </row>
    <row r="176" ht="12.75">
      <c r="C176" s="137"/>
    </row>
    <row r="177" ht="12.75">
      <c r="C177" s="137"/>
    </row>
    <row r="178" ht="12.75">
      <c r="C178" s="137"/>
    </row>
    <row r="179" ht="12.75">
      <c r="C179" s="137"/>
    </row>
    <row r="180" ht="12.75">
      <c r="C180" s="137"/>
    </row>
    <row r="181" ht="12.75">
      <c r="C181" s="137"/>
    </row>
    <row r="182" ht="12.75">
      <c r="C182" s="137"/>
    </row>
    <row r="183" ht="12.75">
      <c r="C183" s="137"/>
    </row>
    <row r="184" ht="12.75">
      <c r="C184" s="137"/>
    </row>
    <row r="185" ht="12.75">
      <c r="C185" s="137"/>
    </row>
    <row r="186" ht="12.75">
      <c r="C186" s="137"/>
    </row>
    <row r="187" ht="12.75">
      <c r="C187" s="137"/>
    </row>
    <row r="188" ht="12.75">
      <c r="C188" s="137"/>
    </row>
    <row r="189" ht="12.75">
      <c r="C189" s="137"/>
    </row>
    <row r="190" ht="12.75">
      <c r="C190" s="137"/>
    </row>
    <row r="191" ht="12.75">
      <c r="C191" s="137"/>
    </row>
    <row r="192" ht="12.75">
      <c r="C192" s="137"/>
    </row>
    <row r="193" ht="12.75">
      <c r="C193" s="137"/>
    </row>
    <row r="194" ht="12.75">
      <c r="C194" s="137"/>
    </row>
    <row r="195" ht="12.75">
      <c r="C195" s="137"/>
    </row>
    <row r="196" ht="12.75">
      <c r="C196" s="137"/>
    </row>
    <row r="197" ht="12.75">
      <c r="C197" s="137"/>
    </row>
    <row r="198" ht="12.75">
      <c r="C198" s="137"/>
    </row>
    <row r="199" ht="12.75">
      <c r="C199" s="137"/>
    </row>
    <row r="200" ht="12.75">
      <c r="C200" s="137"/>
    </row>
    <row r="201" ht="12.75">
      <c r="C201" s="137"/>
    </row>
    <row r="202" ht="12.75">
      <c r="C202" s="137"/>
    </row>
    <row r="203" ht="12.75">
      <c r="C203" s="137"/>
    </row>
    <row r="204" ht="12.75">
      <c r="C204" s="137"/>
    </row>
    <row r="205" ht="12.75">
      <c r="C205" s="137"/>
    </row>
    <row r="206" ht="12.75">
      <c r="C206" s="137"/>
    </row>
    <row r="207" ht="12.75">
      <c r="C207" s="137"/>
    </row>
    <row r="208" ht="12.75">
      <c r="C208" s="137"/>
    </row>
    <row r="209" ht="12.75">
      <c r="C209" s="137"/>
    </row>
    <row r="210" ht="12.75">
      <c r="C210" s="137"/>
    </row>
    <row r="211" ht="12.75">
      <c r="C211" s="137"/>
    </row>
    <row r="212" ht="12.75">
      <c r="C212" s="137"/>
    </row>
    <row r="213" ht="12.75">
      <c r="C213" s="137"/>
    </row>
    <row r="214" ht="12.75">
      <c r="C214" s="137"/>
    </row>
    <row r="215" ht="12.75">
      <c r="C215" s="137"/>
    </row>
    <row r="216" ht="12.75">
      <c r="C216" s="137"/>
    </row>
    <row r="217" ht="12.75">
      <c r="C217" s="137"/>
    </row>
    <row r="218" ht="12.75">
      <c r="C218" s="137"/>
    </row>
    <row r="219" ht="12.75">
      <c r="C219" s="137"/>
    </row>
    <row r="220" ht="12.75">
      <c r="C220" s="137"/>
    </row>
    <row r="221" ht="12.75">
      <c r="C221" s="137"/>
    </row>
    <row r="222" ht="12.75">
      <c r="C222" s="137"/>
    </row>
    <row r="223" ht="12.75">
      <c r="C223" s="137"/>
    </row>
    <row r="224" ht="12.75">
      <c r="C224" s="137"/>
    </row>
    <row r="225" ht="12.75">
      <c r="C225" s="137"/>
    </row>
    <row r="226" ht="12.75">
      <c r="C226" s="137"/>
    </row>
    <row r="227" ht="12.75">
      <c r="C227" s="137"/>
    </row>
    <row r="228" ht="12.75">
      <c r="C228" s="137"/>
    </row>
    <row r="229" ht="12.75">
      <c r="C229" s="137"/>
    </row>
    <row r="230" ht="12.75">
      <c r="C230" s="137"/>
    </row>
    <row r="231" ht="12.75">
      <c r="C231" s="137"/>
    </row>
    <row r="232" ht="12.75">
      <c r="C232" s="137"/>
    </row>
    <row r="233" ht="12.75">
      <c r="C233" s="137"/>
    </row>
    <row r="234" ht="12.75">
      <c r="C234" s="137"/>
    </row>
    <row r="235" ht="12.75">
      <c r="C235" s="137"/>
    </row>
    <row r="236" ht="12.75">
      <c r="C236" s="137"/>
    </row>
    <row r="237" ht="12.75">
      <c r="C237" s="137"/>
    </row>
    <row r="238" ht="12.75">
      <c r="C238" s="137"/>
    </row>
    <row r="239" ht="12.75">
      <c r="C239" s="137"/>
    </row>
    <row r="240" ht="12.75">
      <c r="C240" s="137"/>
    </row>
    <row r="241" ht="12.75">
      <c r="C241" s="137"/>
    </row>
    <row r="242" ht="12.75">
      <c r="C242" s="137"/>
    </row>
    <row r="243" ht="12.75">
      <c r="C243" s="137"/>
    </row>
    <row r="244" ht="12.75">
      <c r="C244" s="137"/>
    </row>
    <row r="245" ht="12.75">
      <c r="C245" s="137"/>
    </row>
    <row r="246" ht="12.75">
      <c r="C246" s="137"/>
    </row>
    <row r="247" ht="12.75">
      <c r="C247" s="137"/>
    </row>
    <row r="248" ht="12.75">
      <c r="C248" s="137"/>
    </row>
    <row r="249" ht="12.75">
      <c r="C249" s="137"/>
    </row>
    <row r="250" ht="12.75">
      <c r="C250" s="137"/>
    </row>
    <row r="251" ht="12.75">
      <c r="C251" s="137"/>
    </row>
    <row r="252" ht="12.75">
      <c r="C252" s="137"/>
    </row>
    <row r="253" ht="12.75">
      <c r="C253" s="137"/>
    </row>
    <row r="254" ht="12.75">
      <c r="C254" s="137"/>
    </row>
    <row r="255" ht="12.75">
      <c r="C255" s="137"/>
    </row>
    <row r="256" ht="12.75">
      <c r="C256" s="137"/>
    </row>
    <row r="257" ht="12.75">
      <c r="C257" s="137"/>
    </row>
    <row r="258" ht="12.75">
      <c r="C258" s="137"/>
    </row>
    <row r="259" ht="12.75">
      <c r="C259" s="137"/>
    </row>
    <row r="260" ht="12.75">
      <c r="C260" s="137"/>
    </row>
    <row r="261" ht="12.75">
      <c r="C261" s="137"/>
    </row>
    <row r="262" ht="12.75">
      <c r="C262" s="137"/>
    </row>
    <row r="263" ht="12.75">
      <c r="C263" s="137"/>
    </row>
    <row r="264" ht="12.75">
      <c r="C264" s="137"/>
    </row>
    <row r="265" ht="12.75">
      <c r="C265" s="137"/>
    </row>
    <row r="266" ht="12.75">
      <c r="C266" s="137"/>
    </row>
    <row r="267" ht="12.75">
      <c r="C267" s="137"/>
    </row>
    <row r="268" ht="12.75">
      <c r="C268" s="137"/>
    </row>
    <row r="269" ht="12.75">
      <c r="C269" s="137"/>
    </row>
    <row r="270" ht="12.75">
      <c r="C270" s="137"/>
    </row>
    <row r="271" ht="12.75">
      <c r="C271" s="137"/>
    </row>
    <row r="272" ht="12.75">
      <c r="C272" s="137"/>
    </row>
    <row r="273" ht="12.75">
      <c r="C273" s="137"/>
    </row>
    <row r="274" ht="12.75">
      <c r="C274" s="137"/>
    </row>
    <row r="275" ht="12.75">
      <c r="C275" s="137"/>
    </row>
    <row r="276" ht="12.75">
      <c r="C276" s="137"/>
    </row>
    <row r="277" ht="12.75">
      <c r="C277" s="137"/>
    </row>
    <row r="278" ht="12.75">
      <c r="C278" s="137"/>
    </row>
    <row r="279" ht="12.75">
      <c r="C279" s="137"/>
    </row>
    <row r="280" ht="12.75">
      <c r="C280" s="137"/>
    </row>
    <row r="281" ht="12.75">
      <c r="C281" s="137"/>
    </row>
    <row r="282" ht="12.75">
      <c r="C282" s="137"/>
    </row>
    <row r="283" ht="12.75">
      <c r="C283" s="137"/>
    </row>
    <row r="284" ht="12.75">
      <c r="C284" s="137"/>
    </row>
    <row r="285" ht="12.75">
      <c r="C285" s="137"/>
    </row>
    <row r="286" ht="12.75">
      <c r="C286" s="137"/>
    </row>
    <row r="287" ht="12.75">
      <c r="C287" s="137"/>
    </row>
    <row r="288" ht="12.75">
      <c r="C288" s="137"/>
    </row>
    <row r="289" ht="12.75">
      <c r="C289" s="137"/>
    </row>
    <row r="290" ht="12.75">
      <c r="C290" s="137"/>
    </row>
    <row r="291" ht="12.75">
      <c r="C291" s="137"/>
    </row>
    <row r="292" ht="12.75">
      <c r="C292" s="137"/>
    </row>
    <row r="293" ht="12.75">
      <c r="C293" s="137"/>
    </row>
    <row r="294" ht="12.75">
      <c r="C294" s="137"/>
    </row>
    <row r="295" ht="12.75">
      <c r="C295" s="137"/>
    </row>
    <row r="296" ht="12.75">
      <c r="C296" s="137"/>
    </row>
    <row r="297" ht="12.75">
      <c r="C297" s="137"/>
    </row>
    <row r="298" ht="12.75">
      <c r="C298" s="137"/>
    </row>
    <row r="299" ht="12.75">
      <c r="C299" s="137"/>
    </row>
    <row r="300" ht="12.75">
      <c r="C300" s="137"/>
    </row>
    <row r="301" ht="12.75">
      <c r="C301" s="137"/>
    </row>
    <row r="302" ht="12.75">
      <c r="C302" s="137"/>
    </row>
    <row r="303" ht="12.75">
      <c r="C303" s="137"/>
    </row>
    <row r="304" ht="12.75">
      <c r="C304" s="137"/>
    </row>
    <row r="305" ht="12.75">
      <c r="C305" s="137"/>
    </row>
    <row r="306" ht="12.75">
      <c r="C306" s="137"/>
    </row>
    <row r="307" ht="12.75">
      <c r="C307" s="137"/>
    </row>
    <row r="308" ht="12.75">
      <c r="C308" s="137"/>
    </row>
    <row r="309" ht="12.75">
      <c r="C309" s="137"/>
    </row>
    <row r="310" ht="12.75">
      <c r="C310" s="137"/>
    </row>
    <row r="311" ht="12.75">
      <c r="C311" s="137"/>
    </row>
    <row r="312" ht="12.75">
      <c r="C312" s="137"/>
    </row>
    <row r="313" ht="12.75">
      <c r="C313" s="137"/>
    </row>
    <row r="314" ht="12.75">
      <c r="C314" s="137"/>
    </row>
    <row r="315" ht="12.75">
      <c r="C315" s="137"/>
    </row>
    <row r="316" ht="12.75">
      <c r="C316" s="137"/>
    </row>
  </sheetData>
  <mergeCells count="11">
    <mergeCell ref="T8:W8"/>
    <mergeCell ref="X8:AA8"/>
    <mergeCell ref="C7:C9"/>
    <mergeCell ref="D7:M7"/>
    <mergeCell ref="N7:S7"/>
    <mergeCell ref="D8:E8"/>
    <mergeCell ref="F8:I8"/>
    <mergeCell ref="J8:M8"/>
    <mergeCell ref="N8:O8"/>
    <mergeCell ref="P8:Q8"/>
    <mergeCell ref="R8:S8"/>
  </mergeCells>
  <printOptions/>
  <pageMargins left="0.25" right="0.25" top="0.75" bottom="0.75" header="0.5" footer="0.5"/>
  <pageSetup horizontalDpi="600" verticalDpi="600" orientation="portrait" scale="56" r:id="rId3"/>
  <headerFooter alignWithMargins="0">
    <oddHeader>&amp;C&amp;"Times New Roman,Bold"Attachment 1.
Water Quality Objectives 
and
Water Quality Criteria</oddHeader>
    <oddFooter>&amp;LDDSD Revised RPA&amp;C&amp;P of &amp;N&amp;R&amp;D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6" sqref="E26"/>
    </sheetView>
  </sheetViews>
  <sheetFormatPr defaultColWidth="9.140625" defaultRowHeight="12.75"/>
  <cols>
    <col min="1" max="1" width="14.28125" style="423" customWidth="1"/>
    <col min="2" max="2" width="2.28125" style="456" customWidth="1"/>
    <col min="3" max="3" width="6.7109375" style="457" customWidth="1"/>
    <col min="4" max="4" width="2.28125" style="458" customWidth="1"/>
    <col min="5" max="16384" width="9.140625" style="414" customWidth="1"/>
  </cols>
  <sheetData>
    <row r="1" ht="11.25">
      <c r="A1" s="425" t="s">
        <v>305</v>
      </c>
    </row>
    <row r="2" spans="1:5" s="411" customFormat="1" ht="39.75">
      <c r="A2" s="409" t="s">
        <v>269</v>
      </c>
      <c r="B2" s="459" t="s">
        <v>230</v>
      </c>
      <c r="C2" s="460" t="s">
        <v>400</v>
      </c>
      <c r="D2" s="459" t="s">
        <v>230</v>
      </c>
      <c r="E2" s="461" t="s">
        <v>200</v>
      </c>
    </row>
    <row r="3" spans="1:5" ht="11.25">
      <c r="A3" s="412">
        <v>36593</v>
      </c>
      <c r="B3" s="462"/>
      <c r="C3" s="463">
        <v>8</v>
      </c>
      <c r="E3" s="464">
        <v>0.008</v>
      </c>
    </row>
    <row r="4" spans="1:5" ht="11.25">
      <c r="A4" s="415">
        <v>36782</v>
      </c>
      <c r="B4" s="465" t="s">
        <v>276</v>
      </c>
      <c r="C4" s="466">
        <v>2</v>
      </c>
      <c r="D4" s="458" t="s">
        <v>276</v>
      </c>
      <c r="E4" s="414">
        <v>0.002</v>
      </c>
    </row>
    <row r="5" spans="1:5" ht="11.25">
      <c r="A5" s="415">
        <v>36958</v>
      </c>
      <c r="B5" s="465" t="s">
        <v>276</v>
      </c>
      <c r="C5" s="466">
        <v>50</v>
      </c>
      <c r="D5" s="458" t="s">
        <v>276</v>
      </c>
      <c r="E5" s="414">
        <v>0.05</v>
      </c>
    </row>
    <row r="6" spans="1:5" ht="11.25">
      <c r="A6" s="415">
        <v>37147</v>
      </c>
      <c r="B6" s="465" t="s">
        <v>276</v>
      </c>
      <c r="C6" s="467">
        <v>2</v>
      </c>
      <c r="D6" s="468" t="s">
        <v>276</v>
      </c>
      <c r="E6" s="414">
        <v>0.002</v>
      </c>
    </row>
    <row r="7" spans="1:5" ht="11.25">
      <c r="A7" s="415">
        <v>37328</v>
      </c>
      <c r="B7" s="465" t="s">
        <v>276</v>
      </c>
      <c r="C7" s="469">
        <v>4.81</v>
      </c>
      <c r="D7" s="470" t="s">
        <v>276</v>
      </c>
      <c r="E7" s="414">
        <v>0.00481</v>
      </c>
    </row>
    <row r="8" spans="1:5" ht="11.25">
      <c r="A8" s="415">
        <v>37518</v>
      </c>
      <c r="B8" s="471" t="s">
        <v>276</v>
      </c>
      <c r="C8" s="469">
        <v>4.26</v>
      </c>
      <c r="D8" s="470" t="s">
        <v>276</v>
      </c>
      <c r="E8" s="414">
        <v>0.00426</v>
      </c>
    </row>
    <row r="9" spans="1:4" ht="11.25">
      <c r="A9" s="415"/>
      <c r="B9" s="465"/>
      <c r="C9" s="472"/>
      <c r="D9" s="473"/>
    </row>
    <row r="10" spans="1:5" ht="11.25">
      <c r="A10" s="415" t="s">
        <v>321</v>
      </c>
      <c r="B10" s="465"/>
      <c r="C10" s="396">
        <f>MIN(C3:C8)</f>
        <v>2</v>
      </c>
      <c r="D10" s="468" t="s">
        <v>276</v>
      </c>
      <c r="E10" s="414">
        <v>0.002</v>
      </c>
    </row>
    <row r="11" spans="1:5" ht="11.25">
      <c r="A11" s="415" t="s">
        <v>322</v>
      </c>
      <c r="B11" s="465"/>
      <c r="C11" s="396">
        <f>MAX(C3:C8)</f>
        <v>50</v>
      </c>
      <c r="D11" s="386"/>
      <c r="E11" s="464">
        <v>0.008</v>
      </c>
    </row>
    <row r="12" spans="1:4" ht="11.25">
      <c r="A12" s="415" t="s">
        <v>323</v>
      </c>
      <c r="B12" s="465"/>
      <c r="C12" s="396">
        <f>IF(SUM(C3:C8)=0,"NA",AVERAGE(C3:C8))</f>
        <v>11.845</v>
      </c>
      <c r="D12" s="386"/>
    </row>
    <row r="13" spans="1:4" ht="11.25">
      <c r="A13" s="415" t="s">
        <v>324</v>
      </c>
      <c r="B13" s="465"/>
      <c r="C13" s="396">
        <f>COUNT(C3:C8)</f>
        <v>6</v>
      </c>
      <c r="D13" s="386"/>
    </row>
    <row r="14" spans="1:4" ht="11.25">
      <c r="A14" s="417"/>
      <c r="B14" s="474"/>
      <c r="C14" s="475"/>
      <c r="D14" s="473"/>
    </row>
    <row r="16" ht="11.25">
      <c r="A16" s="425" t="s">
        <v>401</v>
      </c>
    </row>
    <row r="17" spans="1:4" ht="11.25">
      <c r="A17" s="476">
        <v>36782</v>
      </c>
      <c r="B17" s="426" t="s">
        <v>276</v>
      </c>
      <c r="C17" s="426">
        <v>2</v>
      </c>
      <c r="D17" s="426"/>
    </row>
    <row r="18" spans="1:4" ht="11.25">
      <c r="A18" s="476">
        <v>36958</v>
      </c>
      <c r="B18" s="426" t="s">
        <v>276</v>
      </c>
      <c r="C18" s="426">
        <v>0.05</v>
      </c>
      <c r="D18" s="426"/>
    </row>
    <row r="19" spans="1:3" ht="11.25">
      <c r="A19" s="476">
        <v>36799</v>
      </c>
      <c r="B19" s="426" t="s">
        <v>276</v>
      </c>
      <c r="C19" s="426">
        <v>2</v>
      </c>
    </row>
    <row r="20" spans="1:3" ht="11.25">
      <c r="A20" s="476">
        <v>36981</v>
      </c>
      <c r="B20" s="426" t="s">
        <v>276</v>
      </c>
      <c r="C20" s="426">
        <v>0.05</v>
      </c>
    </row>
    <row r="23" ht="12">
      <c r="A23" s="449" t="s">
        <v>327</v>
      </c>
    </row>
    <row r="24" spans="1:5" ht="12">
      <c r="A24" s="449" t="s">
        <v>328</v>
      </c>
      <c r="E24" s="464">
        <v>0.008</v>
      </c>
    </row>
    <row r="25" spans="1:5" ht="12">
      <c r="A25" s="454" t="s">
        <v>329</v>
      </c>
      <c r="E25" s="414" t="s">
        <v>330</v>
      </c>
    </row>
  </sheetData>
  <printOptions horizontalCentered="1"/>
  <pageMargins left="0.5" right="0.5" top="1.25" bottom="1" header="0.5" footer="0.5"/>
  <pageSetup horizontalDpi="600" verticalDpi="600" orientation="landscape" scale="94" r:id="rId1"/>
  <headerFooter alignWithMargins="0">
    <oddHeader>&amp;C&amp;"Arial,Bold"TABLE 5
DELTA DIABLO PRIORITY POLLUTANTS:  TRIBUTYLTIN</oddHeader>
    <oddFooter>&amp;L&amp;9&amp;F, &amp;A&amp;R&amp;9Prepared by:  AJW,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62"/>
  <sheetViews>
    <sheetView workbookViewId="0" topLeftCell="B1568">
      <selection activeCell="N1450" sqref="N1:N16384"/>
    </sheetView>
  </sheetViews>
  <sheetFormatPr defaultColWidth="9.140625" defaultRowHeight="12.75"/>
  <cols>
    <col min="1" max="1" width="7.00390625" style="483" customWidth="1"/>
    <col min="2" max="2" width="23.28125" style="483" customWidth="1"/>
    <col min="3" max="3" width="19.7109375" style="483" customWidth="1"/>
    <col min="4" max="4" width="12.57421875" style="483" customWidth="1"/>
    <col min="5" max="5" width="9.140625" style="483" customWidth="1"/>
    <col min="6" max="6" width="5.00390625" style="483" bestFit="1" customWidth="1"/>
    <col min="7" max="7" width="9.140625" style="483" customWidth="1"/>
    <col min="8" max="8" width="4.28125" style="483" bestFit="1" customWidth="1"/>
    <col min="9" max="9" width="9.28125" style="483" bestFit="1" customWidth="1"/>
    <col min="10" max="12" width="9.28125" style="485" customWidth="1"/>
    <col min="13" max="13" width="4.57421875" style="483" bestFit="1" customWidth="1"/>
    <col min="14" max="14" width="6.57421875" style="483" bestFit="1" customWidth="1"/>
    <col min="15" max="15" width="9.140625" style="483" customWidth="1"/>
    <col min="16" max="16" width="10.57421875" style="486" bestFit="1" customWidth="1"/>
    <col min="17" max="17" width="3.7109375" style="486" customWidth="1"/>
    <col min="18" max="18" width="9.140625" style="486" customWidth="1"/>
    <col min="19" max="16384" width="9.140625" style="483" customWidth="1"/>
  </cols>
  <sheetData>
    <row r="1" spans="1:12" s="478" customFormat="1" ht="12.75">
      <c r="A1" s="477" t="s">
        <v>402</v>
      </c>
      <c r="J1" s="479"/>
      <c r="K1" s="479"/>
      <c r="L1" s="479"/>
    </row>
    <row r="2" spans="1:12" s="478" customFormat="1" ht="12.75">
      <c r="A2" s="477"/>
      <c r="J2" s="479"/>
      <c r="K2" s="479"/>
      <c r="L2" s="479"/>
    </row>
    <row r="3" spans="1:12" s="478" customFormat="1" ht="12.75">
      <c r="A3" s="477"/>
      <c r="J3" s="479"/>
      <c r="K3" s="479"/>
      <c r="L3" s="479"/>
    </row>
    <row r="4" ht="11.25"/>
    <row r="5" spans="2:18" s="480" customFormat="1" ht="10.5">
      <c r="B5" s="480" t="s">
        <v>403</v>
      </c>
      <c r="C5" s="480" t="s">
        <v>404</v>
      </c>
      <c r="D5" s="480" t="s">
        <v>405</v>
      </c>
      <c r="E5" s="480" t="s">
        <v>269</v>
      </c>
      <c r="F5" s="480" t="s">
        <v>406</v>
      </c>
      <c r="G5" s="480" t="s">
        <v>407</v>
      </c>
      <c r="H5" s="480" t="s">
        <v>408</v>
      </c>
      <c r="I5" s="480" t="s">
        <v>409</v>
      </c>
      <c r="J5" s="481" t="s">
        <v>410</v>
      </c>
      <c r="K5" s="481" t="s">
        <v>411</v>
      </c>
      <c r="L5" s="481" t="s">
        <v>412</v>
      </c>
      <c r="M5" s="480" t="s">
        <v>413</v>
      </c>
      <c r="N5" s="482" t="s">
        <v>414</v>
      </c>
      <c r="O5" s="480" t="s">
        <v>415</v>
      </c>
      <c r="P5" s="480" t="s">
        <v>416</v>
      </c>
      <c r="R5" s="480" t="s">
        <v>417</v>
      </c>
    </row>
    <row r="6" ht="11.25">
      <c r="E6" s="484"/>
    </row>
    <row r="7" spans="1:15" ht="12">
      <c r="A7" s="483">
        <v>11411</v>
      </c>
      <c r="B7" s="483" t="s">
        <v>418</v>
      </c>
      <c r="C7" s="483" t="s">
        <v>419</v>
      </c>
      <c r="D7" s="483" t="s">
        <v>292</v>
      </c>
      <c r="E7" s="484">
        <v>36529</v>
      </c>
      <c r="F7" s="483" t="s">
        <v>276</v>
      </c>
      <c r="G7" s="483">
        <v>5</v>
      </c>
      <c r="H7" s="483" t="s">
        <v>420</v>
      </c>
      <c r="I7" s="487">
        <f aca="true" t="shared" si="0" ref="I7:I38">IF(G7="","",IF(F7="&lt;","",G7))</f>
      </c>
      <c r="J7" s="488"/>
      <c r="K7" s="488"/>
      <c r="L7" s="488"/>
      <c r="M7" s="483" t="s">
        <v>32</v>
      </c>
      <c r="N7" s="483">
        <v>2</v>
      </c>
      <c r="O7" s="483" t="s">
        <v>32</v>
      </c>
    </row>
    <row r="8" spans="1:15" ht="12">
      <c r="A8" s="483">
        <v>11413</v>
      </c>
      <c r="B8" s="483" t="s">
        <v>418</v>
      </c>
      <c r="C8" s="483" t="s">
        <v>419</v>
      </c>
      <c r="D8" s="483" t="s">
        <v>292</v>
      </c>
      <c r="E8" s="484">
        <v>36557</v>
      </c>
      <c r="F8" s="483" t="s">
        <v>276</v>
      </c>
      <c r="G8" s="483">
        <v>5</v>
      </c>
      <c r="H8" s="483" t="s">
        <v>420</v>
      </c>
      <c r="I8" s="487">
        <f t="shared" si="0"/>
      </c>
      <c r="J8" s="488"/>
      <c r="K8" s="488"/>
      <c r="L8" s="488"/>
      <c r="M8" s="483" t="s">
        <v>32</v>
      </c>
      <c r="N8" s="483">
        <v>2</v>
      </c>
      <c r="O8" s="483" t="s">
        <v>32</v>
      </c>
    </row>
    <row r="9" spans="1:15" ht="12">
      <c r="A9" s="483">
        <v>11415</v>
      </c>
      <c r="B9" s="483" t="s">
        <v>418</v>
      </c>
      <c r="C9" s="483" t="s">
        <v>419</v>
      </c>
      <c r="D9" s="483" t="s">
        <v>292</v>
      </c>
      <c r="E9" s="484">
        <v>36593</v>
      </c>
      <c r="F9" s="483" t="s">
        <v>276</v>
      </c>
      <c r="G9" s="483">
        <v>5</v>
      </c>
      <c r="H9" s="483" t="s">
        <v>420</v>
      </c>
      <c r="I9" s="487">
        <f t="shared" si="0"/>
      </c>
      <c r="J9" s="488"/>
      <c r="K9" s="488"/>
      <c r="L9" s="488"/>
      <c r="M9" s="483" t="s">
        <v>32</v>
      </c>
      <c r="N9" s="483">
        <v>2</v>
      </c>
      <c r="O9" s="483" t="s">
        <v>32</v>
      </c>
    </row>
    <row r="10" spans="1:15" ht="12">
      <c r="A10" s="483">
        <v>11417</v>
      </c>
      <c r="B10" s="483" t="s">
        <v>418</v>
      </c>
      <c r="C10" s="483" t="s">
        <v>419</v>
      </c>
      <c r="D10" s="483" t="s">
        <v>292</v>
      </c>
      <c r="E10" s="484">
        <v>36621</v>
      </c>
      <c r="F10" s="483" t="s">
        <v>276</v>
      </c>
      <c r="G10" s="483">
        <v>5</v>
      </c>
      <c r="H10" s="483" t="s">
        <v>420</v>
      </c>
      <c r="I10" s="487">
        <f t="shared" si="0"/>
      </c>
      <c r="J10" s="488"/>
      <c r="K10" s="488"/>
      <c r="L10" s="488"/>
      <c r="M10" s="483" t="s">
        <v>32</v>
      </c>
      <c r="N10" s="483">
        <v>2</v>
      </c>
      <c r="O10" s="483" t="s">
        <v>32</v>
      </c>
    </row>
    <row r="11" spans="1:15" ht="12">
      <c r="A11" s="483">
        <v>11419</v>
      </c>
      <c r="B11" s="483" t="s">
        <v>418</v>
      </c>
      <c r="C11" s="483" t="s">
        <v>419</v>
      </c>
      <c r="D11" s="483" t="s">
        <v>292</v>
      </c>
      <c r="E11" s="484">
        <v>36648</v>
      </c>
      <c r="F11" s="483" t="s">
        <v>276</v>
      </c>
      <c r="G11" s="483">
        <v>5</v>
      </c>
      <c r="H11" s="483" t="s">
        <v>420</v>
      </c>
      <c r="I11" s="487">
        <f t="shared" si="0"/>
      </c>
      <c r="J11" s="488"/>
      <c r="K11" s="488"/>
      <c r="L11" s="488"/>
      <c r="M11" s="483" t="s">
        <v>32</v>
      </c>
      <c r="N11" s="483">
        <v>2</v>
      </c>
      <c r="O11" s="483" t="s">
        <v>32</v>
      </c>
    </row>
    <row r="12" spans="1:15" ht="12">
      <c r="A12" s="483">
        <v>11421</v>
      </c>
      <c r="B12" s="483" t="s">
        <v>418</v>
      </c>
      <c r="C12" s="483" t="s">
        <v>419</v>
      </c>
      <c r="D12" s="483" t="s">
        <v>292</v>
      </c>
      <c r="E12" s="484">
        <v>36683</v>
      </c>
      <c r="F12" s="483" t="s">
        <v>32</v>
      </c>
      <c r="G12" s="483">
        <v>3</v>
      </c>
      <c r="H12" s="483" t="s">
        <v>420</v>
      </c>
      <c r="I12" s="487">
        <f t="shared" si="0"/>
        <v>3</v>
      </c>
      <c r="J12" s="488"/>
      <c r="K12" s="488"/>
      <c r="L12" s="488"/>
      <c r="M12" s="483" t="s">
        <v>32</v>
      </c>
      <c r="N12" s="483">
        <v>2</v>
      </c>
      <c r="O12" s="483" t="s">
        <v>32</v>
      </c>
    </row>
    <row r="13" spans="1:15" ht="12">
      <c r="A13" s="483">
        <v>11423</v>
      </c>
      <c r="B13" s="483" t="s">
        <v>418</v>
      </c>
      <c r="C13" s="483" t="s">
        <v>419</v>
      </c>
      <c r="D13" s="483" t="s">
        <v>292</v>
      </c>
      <c r="E13" s="484">
        <v>36739</v>
      </c>
      <c r="F13" s="483" t="s">
        <v>276</v>
      </c>
      <c r="G13" s="483">
        <v>5</v>
      </c>
      <c r="H13" s="483" t="s">
        <v>420</v>
      </c>
      <c r="I13" s="487">
        <f t="shared" si="0"/>
      </c>
      <c r="J13" s="488"/>
      <c r="K13" s="488"/>
      <c r="L13" s="488"/>
      <c r="M13" s="483" t="s">
        <v>32</v>
      </c>
      <c r="N13" s="483">
        <v>2</v>
      </c>
      <c r="O13" s="483" t="s">
        <v>32</v>
      </c>
    </row>
    <row r="14" spans="1:15" ht="12">
      <c r="A14" s="483">
        <v>11425</v>
      </c>
      <c r="B14" s="483" t="s">
        <v>418</v>
      </c>
      <c r="C14" s="483" t="s">
        <v>419</v>
      </c>
      <c r="D14" s="483" t="s">
        <v>292</v>
      </c>
      <c r="E14" s="484">
        <v>36782</v>
      </c>
      <c r="F14" s="483" t="s">
        <v>276</v>
      </c>
      <c r="G14" s="483">
        <v>5</v>
      </c>
      <c r="H14" s="483" t="s">
        <v>420</v>
      </c>
      <c r="I14" s="487">
        <f t="shared" si="0"/>
      </c>
      <c r="J14" s="488"/>
      <c r="K14" s="488"/>
      <c r="L14" s="488"/>
      <c r="M14" s="483" t="s">
        <v>32</v>
      </c>
      <c r="N14" s="483">
        <v>2</v>
      </c>
      <c r="O14" s="483" t="s">
        <v>32</v>
      </c>
    </row>
    <row r="15" spans="1:15" ht="12">
      <c r="A15" s="483">
        <v>11427</v>
      </c>
      <c r="B15" s="483" t="s">
        <v>418</v>
      </c>
      <c r="C15" s="483" t="s">
        <v>419</v>
      </c>
      <c r="D15" s="483" t="s">
        <v>292</v>
      </c>
      <c r="E15" s="484">
        <v>36803</v>
      </c>
      <c r="F15" s="483" t="s">
        <v>276</v>
      </c>
      <c r="G15" s="483">
        <v>5</v>
      </c>
      <c r="H15" s="483" t="s">
        <v>420</v>
      </c>
      <c r="I15" s="487">
        <f t="shared" si="0"/>
      </c>
      <c r="J15" s="488"/>
      <c r="K15" s="488"/>
      <c r="L15" s="488"/>
      <c r="M15" s="483" t="s">
        <v>32</v>
      </c>
      <c r="N15" s="483">
        <v>2</v>
      </c>
      <c r="O15" s="483" t="s">
        <v>32</v>
      </c>
    </row>
    <row r="16" spans="1:15" ht="12">
      <c r="A16" s="483">
        <v>11429</v>
      </c>
      <c r="B16" s="483" t="s">
        <v>418</v>
      </c>
      <c r="C16" s="483" t="s">
        <v>419</v>
      </c>
      <c r="D16" s="483" t="s">
        <v>292</v>
      </c>
      <c r="E16" s="484">
        <v>36831</v>
      </c>
      <c r="F16" s="483" t="s">
        <v>276</v>
      </c>
      <c r="G16" s="483">
        <v>5</v>
      </c>
      <c r="H16" s="483" t="s">
        <v>420</v>
      </c>
      <c r="I16" s="487">
        <f t="shared" si="0"/>
      </c>
      <c r="J16" s="488"/>
      <c r="K16" s="488"/>
      <c r="L16" s="488"/>
      <c r="M16" s="483" t="s">
        <v>32</v>
      </c>
      <c r="N16" s="483">
        <v>2</v>
      </c>
      <c r="O16" s="483" t="s">
        <v>32</v>
      </c>
    </row>
    <row r="17" spans="1:15" ht="12">
      <c r="A17" s="483">
        <v>11431</v>
      </c>
      <c r="B17" s="483" t="s">
        <v>418</v>
      </c>
      <c r="C17" s="483" t="s">
        <v>419</v>
      </c>
      <c r="D17" s="483" t="s">
        <v>292</v>
      </c>
      <c r="E17" s="484">
        <v>36865</v>
      </c>
      <c r="F17" s="483" t="s">
        <v>276</v>
      </c>
      <c r="G17" s="483">
        <v>5</v>
      </c>
      <c r="H17" s="483" t="s">
        <v>420</v>
      </c>
      <c r="I17" s="487">
        <f t="shared" si="0"/>
      </c>
      <c r="J17" s="488"/>
      <c r="K17" s="488"/>
      <c r="L17" s="488"/>
      <c r="M17" s="483" t="s">
        <v>32</v>
      </c>
      <c r="N17" s="483">
        <v>2</v>
      </c>
      <c r="O17" s="483" t="s">
        <v>32</v>
      </c>
    </row>
    <row r="18" spans="1:15" ht="12">
      <c r="A18" s="483">
        <v>11433</v>
      </c>
      <c r="B18" s="483" t="s">
        <v>418</v>
      </c>
      <c r="C18" s="483" t="s">
        <v>419</v>
      </c>
      <c r="D18" s="483" t="s">
        <v>292</v>
      </c>
      <c r="E18" s="484">
        <v>36894</v>
      </c>
      <c r="F18" s="483" t="s">
        <v>276</v>
      </c>
      <c r="G18" s="483">
        <v>5</v>
      </c>
      <c r="H18" s="483" t="s">
        <v>420</v>
      </c>
      <c r="I18" s="487">
        <f t="shared" si="0"/>
      </c>
      <c r="J18" s="488"/>
      <c r="K18" s="488"/>
      <c r="L18" s="488"/>
      <c r="M18" s="483" t="s">
        <v>32</v>
      </c>
      <c r="N18" s="483">
        <v>2</v>
      </c>
      <c r="O18" s="483" t="s">
        <v>32</v>
      </c>
    </row>
    <row r="19" spans="1:15" ht="12">
      <c r="A19" s="483">
        <v>11435</v>
      </c>
      <c r="B19" s="483" t="s">
        <v>418</v>
      </c>
      <c r="C19" s="483" t="s">
        <v>419</v>
      </c>
      <c r="D19" s="483" t="s">
        <v>292</v>
      </c>
      <c r="E19" s="484">
        <v>36927</v>
      </c>
      <c r="F19" s="483" t="s">
        <v>276</v>
      </c>
      <c r="G19" s="483">
        <v>5</v>
      </c>
      <c r="H19" s="483" t="s">
        <v>420</v>
      </c>
      <c r="I19" s="487">
        <f t="shared" si="0"/>
      </c>
      <c r="J19" s="488"/>
      <c r="K19" s="488"/>
      <c r="L19" s="488"/>
      <c r="M19" s="483" t="s">
        <v>32</v>
      </c>
      <c r="N19" s="483">
        <v>2</v>
      </c>
      <c r="O19" s="483" t="s">
        <v>32</v>
      </c>
    </row>
    <row r="20" spans="1:15" ht="12">
      <c r="A20" s="483">
        <v>11437</v>
      </c>
      <c r="B20" s="483" t="s">
        <v>418</v>
      </c>
      <c r="C20" s="483" t="s">
        <v>419</v>
      </c>
      <c r="D20" s="483" t="s">
        <v>292</v>
      </c>
      <c r="E20" s="484">
        <v>36958</v>
      </c>
      <c r="F20" s="483" t="s">
        <v>32</v>
      </c>
      <c r="G20" s="483">
        <v>4</v>
      </c>
      <c r="H20" s="483" t="s">
        <v>420</v>
      </c>
      <c r="I20" s="487">
        <f t="shared" si="0"/>
        <v>4</v>
      </c>
      <c r="J20" s="488"/>
      <c r="K20" s="488"/>
      <c r="L20" s="488"/>
      <c r="M20" s="483" t="s">
        <v>32</v>
      </c>
      <c r="N20" s="483">
        <v>2</v>
      </c>
      <c r="O20" s="483" t="s">
        <v>32</v>
      </c>
    </row>
    <row r="21" spans="1:15" ht="12">
      <c r="A21" s="483">
        <v>11439</v>
      </c>
      <c r="B21" s="483" t="s">
        <v>418</v>
      </c>
      <c r="C21" s="483" t="s">
        <v>419</v>
      </c>
      <c r="D21" s="483" t="s">
        <v>292</v>
      </c>
      <c r="E21" s="484">
        <v>36984</v>
      </c>
      <c r="F21" s="483" t="s">
        <v>276</v>
      </c>
      <c r="G21" s="483">
        <v>2</v>
      </c>
      <c r="H21" s="483" t="s">
        <v>420</v>
      </c>
      <c r="I21" s="487">
        <f t="shared" si="0"/>
      </c>
      <c r="J21" s="488"/>
      <c r="K21" s="488"/>
      <c r="L21" s="488"/>
      <c r="M21" s="483" t="s">
        <v>32</v>
      </c>
      <c r="N21" s="483">
        <v>2</v>
      </c>
      <c r="O21" s="483" t="s">
        <v>32</v>
      </c>
    </row>
    <row r="22" spans="1:15" ht="12">
      <c r="A22" s="483">
        <v>11441</v>
      </c>
      <c r="B22" s="483" t="s">
        <v>418</v>
      </c>
      <c r="C22" s="483" t="s">
        <v>419</v>
      </c>
      <c r="D22" s="483" t="s">
        <v>292</v>
      </c>
      <c r="E22" s="484">
        <v>37018</v>
      </c>
      <c r="F22" s="483" t="s">
        <v>32</v>
      </c>
      <c r="G22" s="483">
        <v>7.2</v>
      </c>
      <c r="H22" s="483" t="s">
        <v>420</v>
      </c>
      <c r="I22" s="487">
        <f t="shared" si="0"/>
        <v>7.2</v>
      </c>
      <c r="J22" s="488"/>
      <c r="K22" s="488"/>
      <c r="L22" s="488"/>
      <c r="M22" s="483" t="s">
        <v>32</v>
      </c>
      <c r="N22" s="483">
        <v>2</v>
      </c>
      <c r="O22" s="483" t="s">
        <v>32</v>
      </c>
    </row>
    <row r="23" spans="1:15" ht="12">
      <c r="A23" s="483">
        <v>11443</v>
      </c>
      <c r="B23" s="483" t="s">
        <v>418</v>
      </c>
      <c r="C23" s="483" t="s">
        <v>419</v>
      </c>
      <c r="D23" s="483" t="s">
        <v>292</v>
      </c>
      <c r="E23" s="484">
        <v>37047</v>
      </c>
      <c r="F23" s="483" t="s">
        <v>32</v>
      </c>
      <c r="G23" s="483">
        <v>6.2</v>
      </c>
      <c r="H23" s="483" t="s">
        <v>420</v>
      </c>
      <c r="I23" s="487">
        <f t="shared" si="0"/>
        <v>6.2</v>
      </c>
      <c r="J23" s="488"/>
      <c r="K23" s="488"/>
      <c r="L23" s="488"/>
      <c r="M23" s="483" t="s">
        <v>32</v>
      </c>
      <c r="N23" s="483">
        <v>2</v>
      </c>
      <c r="O23" s="483" t="s">
        <v>32</v>
      </c>
    </row>
    <row r="24" spans="1:15" ht="12">
      <c r="A24" s="483">
        <v>11445</v>
      </c>
      <c r="B24" s="483" t="s">
        <v>418</v>
      </c>
      <c r="C24" s="483" t="s">
        <v>419</v>
      </c>
      <c r="D24" s="483" t="s">
        <v>292</v>
      </c>
      <c r="E24" s="484">
        <v>37074</v>
      </c>
      <c r="F24" s="483" t="s">
        <v>32</v>
      </c>
      <c r="G24" s="483">
        <v>5</v>
      </c>
      <c r="H24" s="483" t="s">
        <v>420</v>
      </c>
      <c r="I24" s="487">
        <f t="shared" si="0"/>
        <v>5</v>
      </c>
      <c r="J24" s="488"/>
      <c r="K24" s="488"/>
      <c r="L24" s="488"/>
      <c r="M24" s="483" t="s">
        <v>32</v>
      </c>
      <c r="N24" s="483">
        <v>2</v>
      </c>
      <c r="O24" s="483" t="s">
        <v>32</v>
      </c>
    </row>
    <row r="25" spans="1:15" ht="12">
      <c r="A25" s="483">
        <v>11447</v>
      </c>
      <c r="B25" s="483" t="s">
        <v>418</v>
      </c>
      <c r="C25" s="483" t="s">
        <v>419</v>
      </c>
      <c r="D25" s="483" t="s">
        <v>292</v>
      </c>
      <c r="E25" s="484">
        <v>37104</v>
      </c>
      <c r="F25" s="483" t="s">
        <v>32</v>
      </c>
      <c r="G25" s="483">
        <v>10.1</v>
      </c>
      <c r="H25" s="483" t="s">
        <v>420</v>
      </c>
      <c r="I25" s="487">
        <f t="shared" si="0"/>
        <v>10.1</v>
      </c>
      <c r="J25" s="488"/>
      <c r="K25" s="488"/>
      <c r="L25" s="488"/>
      <c r="M25" s="483" t="s">
        <v>32</v>
      </c>
      <c r="N25" s="483">
        <v>2</v>
      </c>
      <c r="O25" s="483" t="s">
        <v>32</v>
      </c>
    </row>
    <row r="26" spans="1:15" ht="12">
      <c r="A26" s="483">
        <v>11449</v>
      </c>
      <c r="B26" s="483" t="s">
        <v>418</v>
      </c>
      <c r="C26" s="483" t="s">
        <v>419</v>
      </c>
      <c r="D26" s="483" t="s">
        <v>292</v>
      </c>
      <c r="E26" s="484">
        <v>37138</v>
      </c>
      <c r="F26" s="483" t="s">
        <v>32</v>
      </c>
      <c r="G26" s="483">
        <v>6.4</v>
      </c>
      <c r="H26" s="483" t="s">
        <v>420</v>
      </c>
      <c r="I26" s="487">
        <f t="shared" si="0"/>
        <v>6.4</v>
      </c>
      <c r="J26" s="488"/>
      <c r="K26" s="488"/>
      <c r="L26" s="488"/>
      <c r="M26" s="483" t="s">
        <v>32</v>
      </c>
      <c r="N26" s="483">
        <v>2</v>
      </c>
      <c r="O26" s="483" t="s">
        <v>32</v>
      </c>
    </row>
    <row r="27" spans="1:15" ht="12">
      <c r="A27" s="483">
        <v>11451</v>
      </c>
      <c r="B27" s="483" t="s">
        <v>418</v>
      </c>
      <c r="C27" s="483" t="s">
        <v>419</v>
      </c>
      <c r="D27" s="483" t="s">
        <v>292</v>
      </c>
      <c r="E27" s="484">
        <v>37166</v>
      </c>
      <c r="F27" s="483" t="s">
        <v>32</v>
      </c>
      <c r="G27" s="483">
        <v>5.6</v>
      </c>
      <c r="H27" s="483" t="s">
        <v>420</v>
      </c>
      <c r="I27" s="487">
        <f t="shared" si="0"/>
        <v>5.6</v>
      </c>
      <c r="J27" s="488"/>
      <c r="K27" s="488"/>
      <c r="L27" s="488"/>
      <c r="M27" s="483" t="s">
        <v>32</v>
      </c>
      <c r="N27" s="483">
        <v>2</v>
      </c>
      <c r="O27" s="483" t="s">
        <v>32</v>
      </c>
    </row>
    <row r="28" spans="1:15" ht="12">
      <c r="A28" s="483">
        <v>11453</v>
      </c>
      <c r="B28" s="483" t="s">
        <v>418</v>
      </c>
      <c r="C28" s="483" t="s">
        <v>419</v>
      </c>
      <c r="D28" s="483" t="s">
        <v>292</v>
      </c>
      <c r="E28" s="484">
        <v>37259</v>
      </c>
      <c r="F28" s="483" t="s">
        <v>276</v>
      </c>
      <c r="G28" s="483">
        <v>5</v>
      </c>
      <c r="H28" s="483" t="s">
        <v>420</v>
      </c>
      <c r="I28" s="487">
        <f t="shared" si="0"/>
      </c>
      <c r="J28" s="488"/>
      <c r="K28" s="488"/>
      <c r="L28" s="488"/>
      <c r="M28" s="483" t="s">
        <v>32</v>
      </c>
      <c r="N28" s="483">
        <v>2</v>
      </c>
      <c r="O28" s="483" t="s">
        <v>32</v>
      </c>
    </row>
    <row r="29" spans="1:15" ht="12">
      <c r="A29" s="483">
        <v>11455</v>
      </c>
      <c r="B29" s="483" t="s">
        <v>418</v>
      </c>
      <c r="C29" s="483" t="s">
        <v>419</v>
      </c>
      <c r="D29" s="483" t="s">
        <v>292</v>
      </c>
      <c r="E29" s="484">
        <v>37292</v>
      </c>
      <c r="F29" s="483" t="s">
        <v>276</v>
      </c>
      <c r="G29" s="483">
        <v>5</v>
      </c>
      <c r="H29" s="483" t="s">
        <v>420</v>
      </c>
      <c r="I29" s="487">
        <f t="shared" si="0"/>
      </c>
      <c r="J29" s="488"/>
      <c r="K29" s="488"/>
      <c r="L29" s="488"/>
      <c r="M29" s="483" t="s">
        <v>32</v>
      </c>
      <c r="N29" s="483">
        <v>2</v>
      </c>
      <c r="O29" s="483" t="s">
        <v>32</v>
      </c>
    </row>
    <row r="30" spans="1:15" ht="12">
      <c r="A30" s="483">
        <v>11457</v>
      </c>
      <c r="B30" s="483" t="s">
        <v>418</v>
      </c>
      <c r="C30" s="483" t="s">
        <v>419</v>
      </c>
      <c r="D30" s="483" t="s">
        <v>292</v>
      </c>
      <c r="E30" s="484">
        <v>37356</v>
      </c>
      <c r="F30" s="483" t="s">
        <v>32</v>
      </c>
      <c r="G30" s="483">
        <v>5.3</v>
      </c>
      <c r="H30" s="483" t="s">
        <v>420</v>
      </c>
      <c r="I30" s="487">
        <f t="shared" si="0"/>
        <v>5.3</v>
      </c>
      <c r="J30" s="488"/>
      <c r="K30" s="488"/>
      <c r="L30" s="488"/>
      <c r="M30" s="483" t="s">
        <v>32</v>
      </c>
      <c r="N30" s="483">
        <v>2</v>
      </c>
      <c r="O30" s="483" t="s">
        <v>32</v>
      </c>
    </row>
    <row r="31" spans="1:15" ht="12">
      <c r="A31" s="483">
        <v>11459</v>
      </c>
      <c r="B31" s="483" t="s">
        <v>418</v>
      </c>
      <c r="C31" s="483" t="s">
        <v>419</v>
      </c>
      <c r="D31" s="483" t="s">
        <v>292</v>
      </c>
      <c r="E31" s="484">
        <v>37449</v>
      </c>
      <c r="F31" s="483" t="s">
        <v>32</v>
      </c>
      <c r="G31" s="483">
        <v>9.4</v>
      </c>
      <c r="H31" s="483" t="s">
        <v>420</v>
      </c>
      <c r="I31" s="487">
        <f t="shared" si="0"/>
        <v>9.4</v>
      </c>
      <c r="J31" s="488"/>
      <c r="K31" s="488"/>
      <c r="L31" s="488"/>
      <c r="M31" s="483" t="s">
        <v>32</v>
      </c>
      <c r="N31" s="483">
        <v>2</v>
      </c>
      <c r="O31" s="483" t="s">
        <v>32</v>
      </c>
    </row>
    <row r="32" spans="1:15" ht="12">
      <c r="A32" s="483">
        <v>11461</v>
      </c>
      <c r="B32" s="483" t="s">
        <v>418</v>
      </c>
      <c r="C32" s="483" t="s">
        <v>419</v>
      </c>
      <c r="D32" s="483" t="s">
        <v>292</v>
      </c>
      <c r="E32" s="484">
        <v>37475</v>
      </c>
      <c r="F32" s="483" t="s">
        <v>32</v>
      </c>
      <c r="G32" s="483">
        <v>5.5</v>
      </c>
      <c r="H32" s="483" t="s">
        <v>420</v>
      </c>
      <c r="I32" s="487">
        <f t="shared" si="0"/>
        <v>5.5</v>
      </c>
      <c r="J32" s="488"/>
      <c r="K32" s="488"/>
      <c r="L32" s="488"/>
      <c r="M32" s="483" t="s">
        <v>32</v>
      </c>
      <c r="N32" s="483">
        <v>2</v>
      </c>
      <c r="O32" s="483" t="s">
        <v>32</v>
      </c>
    </row>
    <row r="33" spans="1:15" ht="12">
      <c r="A33" s="483">
        <v>11463</v>
      </c>
      <c r="B33" s="483" t="s">
        <v>418</v>
      </c>
      <c r="C33" s="483" t="s">
        <v>419</v>
      </c>
      <c r="D33" s="483" t="s">
        <v>292</v>
      </c>
      <c r="E33" s="484">
        <v>37503</v>
      </c>
      <c r="F33" s="483" t="s">
        <v>32</v>
      </c>
      <c r="G33" s="483">
        <v>7.5</v>
      </c>
      <c r="H33" s="483" t="s">
        <v>420</v>
      </c>
      <c r="I33" s="487">
        <f t="shared" si="0"/>
        <v>7.5</v>
      </c>
      <c r="J33" s="488"/>
      <c r="K33" s="488"/>
      <c r="L33" s="488"/>
      <c r="M33" s="483" t="s">
        <v>32</v>
      </c>
      <c r="N33" s="483">
        <v>2</v>
      </c>
      <c r="O33" s="483" t="s">
        <v>32</v>
      </c>
    </row>
    <row r="34" spans="1:15" ht="12">
      <c r="A34" s="483">
        <v>11465</v>
      </c>
      <c r="B34" s="483" t="s">
        <v>418</v>
      </c>
      <c r="C34" s="483" t="s">
        <v>419</v>
      </c>
      <c r="D34" s="483" t="s">
        <v>292</v>
      </c>
      <c r="E34" s="484">
        <v>37531</v>
      </c>
      <c r="F34" s="483" t="s">
        <v>32</v>
      </c>
      <c r="G34" s="483">
        <v>6.2</v>
      </c>
      <c r="H34" s="483" t="s">
        <v>420</v>
      </c>
      <c r="I34" s="487">
        <f t="shared" si="0"/>
        <v>6.2</v>
      </c>
      <c r="J34" s="488"/>
      <c r="K34" s="488"/>
      <c r="L34" s="488"/>
      <c r="M34" s="483" t="s">
        <v>32</v>
      </c>
      <c r="N34" s="483">
        <v>2</v>
      </c>
      <c r="O34" s="483" t="s">
        <v>32</v>
      </c>
    </row>
    <row r="35" spans="1:15" ht="12">
      <c r="A35" s="483">
        <v>11467</v>
      </c>
      <c r="B35" s="483" t="s">
        <v>418</v>
      </c>
      <c r="C35" s="483" t="s">
        <v>419</v>
      </c>
      <c r="D35" s="483" t="s">
        <v>292</v>
      </c>
      <c r="E35" s="484">
        <v>37566</v>
      </c>
      <c r="F35" s="483" t="s">
        <v>32</v>
      </c>
      <c r="G35" s="483">
        <v>4.7</v>
      </c>
      <c r="H35" s="483" t="s">
        <v>420</v>
      </c>
      <c r="I35" s="487">
        <f t="shared" si="0"/>
        <v>4.7</v>
      </c>
      <c r="J35" s="488"/>
      <c r="K35" s="488"/>
      <c r="L35" s="488"/>
      <c r="M35" s="483" t="s">
        <v>32</v>
      </c>
      <c r="N35" s="483">
        <v>2</v>
      </c>
      <c r="O35" s="483" t="s">
        <v>32</v>
      </c>
    </row>
    <row r="36" spans="1:15" ht="12">
      <c r="A36" s="483">
        <v>11469</v>
      </c>
      <c r="B36" s="483" t="s">
        <v>418</v>
      </c>
      <c r="C36" s="483" t="s">
        <v>419</v>
      </c>
      <c r="D36" s="483" t="s">
        <v>292</v>
      </c>
      <c r="E36" s="484">
        <v>37594</v>
      </c>
      <c r="F36" s="483" t="s">
        <v>32</v>
      </c>
      <c r="G36" s="483">
        <v>11</v>
      </c>
      <c r="H36" s="483" t="s">
        <v>420</v>
      </c>
      <c r="I36" s="487">
        <f t="shared" si="0"/>
        <v>11</v>
      </c>
      <c r="J36" s="488"/>
      <c r="K36" s="488"/>
      <c r="L36" s="488"/>
      <c r="M36" s="483" t="s">
        <v>32</v>
      </c>
      <c r="N36" s="483">
        <v>2</v>
      </c>
      <c r="O36" s="483" t="s">
        <v>32</v>
      </c>
    </row>
    <row r="37" spans="1:15" ht="12">
      <c r="A37" s="483">
        <v>11471</v>
      </c>
      <c r="B37" s="483" t="s">
        <v>418</v>
      </c>
      <c r="C37" s="483" t="s">
        <v>419</v>
      </c>
      <c r="D37" s="483" t="s">
        <v>292</v>
      </c>
      <c r="E37" s="484">
        <v>37623</v>
      </c>
      <c r="F37" s="483" t="s">
        <v>32</v>
      </c>
      <c r="G37" s="483">
        <v>5.4</v>
      </c>
      <c r="H37" s="483" t="s">
        <v>420</v>
      </c>
      <c r="I37" s="487">
        <f t="shared" si="0"/>
        <v>5.4</v>
      </c>
      <c r="J37" s="488"/>
      <c r="K37" s="488"/>
      <c r="L37" s="488"/>
      <c r="M37" s="483" t="s">
        <v>32</v>
      </c>
      <c r="N37" s="483">
        <v>2</v>
      </c>
      <c r="O37" s="483" t="s">
        <v>32</v>
      </c>
    </row>
    <row r="38" spans="1:16" ht="12">
      <c r="A38" s="483">
        <v>11473</v>
      </c>
      <c r="B38" s="483" t="s">
        <v>418</v>
      </c>
      <c r="C38" s="483" t="s">
        <v>419</v>
      </c>
      <c r="D38" s="483" t="s">
        <v>292</v>
      </c>
      <c r="E38" s="484">
        <v>37658</v>
      </c>
      <c r="F38" s="483" t="s">
        <v>32</v>
      </c>
      <c r="G38" s="483">
        <v>12</v>
      </c>
      <c r="H38" s="483" t="s">
        <v>420</v>
      </c>
      <c r="I38" s="487">
        <f t="shared" si="0"/>
        <v>12</v>
      </c>
      <c r="J38" s="488">
        <f>AVERAGE(I7:I38)</f>
        <v>6.735294117647059</v>
      </c>
      <c r="K38" s="488">
        <f>MAX(I7:I38)</f>
        <v>12</v>
      </c>
      <c r="L38" s="488">
        <f>MIN(I7:I38)</f>
        <v>3</v>
      </c>
      <c r="N38" s="483">
        <v>2</v>
      </c>
      <c r="P38" s="486">
        <v>12</v>
      </c>
    </row>
    <row r="39" ht="11.25">
      <c r="E39" s="484"/>
    </row>
    <row r="40" ht="11.25">
      <c r="E40" s="484"/>
    </row>
    <row r="41" spans="1:15" ht="12">
      <c r="A41" s="483">
        <v>11412</v>
      </c>
      <c r="B41" s="483" t="s">
        <v>418</v>
      </c>
      <c r="C41" s="483" t="s">
        <v>421</v>
      </c>
      <c r="D41" s="483" t="s">
        <v>292</v>
      </c>
      <c r="E41" s="484">
        <v>36556</v>
      </c>
      <c r="F41" s="483" t="s">
        <v>276</v>
      </c>
      <c r="G41" s="483">
        <v>5</v>
      </c>
      <c r="H41" s="483" t="s">
        <v>420</v>
      </c>
      <c r="I41" s="487">
        <f aca="true" t="shared" si="1" ref="I41:I72">IF(G41="","",IF(F41="&lt;","",G41))</f>
      </c>
      <c r="M41" s="483" t="s">
        <v>32</v>
      </c>
      <c r="N41" s="483">
        <v>2</v>
      </c>
      <c r="O41" s="483" t="s">
        <v>32</v>
      </c>
    </row>
    <row r="42" spans="1:15" ht="12">
      <c r="A42" s="483">
        <v>11414</v>
      </c>
      <c r="B42" s="483" t="s">
        <v>418</v>
      </c>
      <c r="C42" s="483" t="s">
        <v>421</v>
      </c>
      <c r="D42" s="483" t="s">
        <v>292</v>
      </c>
      <c r="E42" s="484">
        <v>36585</v>
      </c>
      <c r="F42" s="483" t="s">
        <v>276</v>
      </c>
      <c r="G42" s="483">
        <v>5</v>
      </c>
      <c r="H42" s="483" t="s">
        <v>420</v>
      </c>
      <c r="I42" s="487">
        <f t="shared" si="1"/>
      </c>
      <c r="M42" s="483" t="s">
        <v>32</v>
      </c>
      <c r="N42" s="483">
        <v>2</v>
      </c>
      <c r="O42" s="483" t="s">
        <v>32</v>
      </c>
    </row>
    <row r="43" spans="1:15" ht="12">
      <c r="A43" s="483">
        <v>11416</v>
      </c>
      <c r="B43" s="483" t="s">
        <v>418</v>
      </c>
      <c r="C43" s="483" t="s">
        <v>421</v>
      </c>
      <c r="D43" s="483" t="s">
        <v>292</v>
      </c>
      <c r="E43" s="484">
        <v>36616</v>
      </c>
      <c r="F43" s="483" t="s">
        <v>276</v>
      </c>
      <c r="G43" s="483">
        <v>5</v>
      </c>
      <c r="H43" s="483" t="s">
        <v>420</v>
      </c>
      <c r="I43" s="487">
        <f t="shared" si="1"/>
      </c>
      <c r="M43" s="483" t="s">
        <v>32</v>
      </c>
      <c r="N43" s="483">
        <v>2</v>
      </c>
      <c r="O43" s="483" t="s">
        <v>32</v>
      </c>
    </row>
    <row r="44" spans="1:15" ht="12">
      <c r="A44" s="483">
        <v>11418</v>
      </c>
      <c r="B44" s="483" t="s">
        <v>418</v>
      </c>
      <c r="C44" s="483" t="s">
        <v>421</v>
      </c>
      <c r="D44" s="483" t="s">
        <v>292</v>
      </c>
      <c r="E44" s="484">
        <v>36646</v>
      </c>
      <c r="F44" s="483" t="s">
        <v>276</v>
      </c>
      <c r="G44" s="483">
        <v>5</v>
      </c>
      <c r="H44" s="483" t="s">
        <v>420</v>
      </c>
      <c r="I44" s="487">
        <f t="shared" si="1"/>
      </c>
      <c r="M44" s="483" t="s">
        <v>32</v>
      </c>
      <c r="N44" s="483">
        <v>2</v>
      </c>
      <c r="O44" s="483" t="s">
        <v>32</v>
      </c>
    </row>
    <row r="45" spans="1:15" ht="12">
      <c r="A45" s="483">
        <v>11420</v>
      </c>
      <c r="B45" s="483" t="s">
        <v>418</v>
      </c>
      <c r="C45" s="483" t="s">
        <v>421</v>
      </c>
      <c r="D45" s="483" t="s">
        <v>292</v>
      </c>
      <c r="E45" s="484">
        <v>36677</v>
      </c>
      <c r="F45" s="483" t="s">
        <v>276</v>
      </c>
      <c r="G45" s="483">
        <v>5</v>
      </c>
      <c r="H45" s="483" t="s">
        <v>420</v>
      </c>
      <c r="I45" s="487">
        <f t="shared" si="1"/>
      </c>
      <c r="M45" s="483" t="s">
        <v>32</v>
      </c>
      <c r="N45" s="483">
        <v>2</v>
      </c>
      <c r="O45" s="483" t="s">
        <v>32</v>
      </c>
    </row>
    <row r="46" spans="1:15" ht="12">
      <c r="A46" s="483">
        <v>11422</v>
      </c>
      <c r="B46" s="483" t="s">
        <v>418</v>
      </c>
      <c r="C46" s="483" t="s">
        <v>421</v>
      </c>
      <c r="D46" s="483" t="s">
        <v>292</v>
      </c>
      <c r="E46" s="484">
        <v>36707</v>
      </c>
      <c r="F46" s="483" t="s">
        <v>32</v>
      </c>
      <c r="G46" s="483">
        <v>3</v>
      </c>
      <c r="H46" s="483" t="s">
        <v>420</v>
      </c>
      <c r="I46" s="487">
        <f t="shared" si="1"/>
        <v>3</v>
      </c>
      <c r="M46" s="483" t="s">
        <v>32</v>
      </c>
      <c r="N46" s="483">
        <v>2</v>
      </c>
      <c r="O46" s="483" t="s">
        <v>32</v>
      </c>
    </row>
    <row r="47" spans="1:15" ht="12">
      <c r="A47" s="483">
        <v>11424</v>
      </c>
      <c r="B47" s="483" t="s">
        <v>418</v>
      </c>
      <c r="C47" s="483" t="s">
        <v>421</v>
      </c>
      <c r="D47" s="483" t="s">
        <v>292</v>
      </c>
      <c r="E47" s="484">
        <v>36769</v>
      </c>
      <c r="F47" s="483" t="s">
        <v>276</v>
      </c>
      <c r="G47" s="483">
        <v>5</v>
      </c>
      <c r="H47" s="483" t="s">
        <v>420</v>
      </c>
      <c r="I47" s="487">
        <f t="shared" si="1"/>
      </c>
      <c r="M47" s="483" t="s">
        <v>32</v>
      </c>
      <c r="N47" s="483">
        <v>2</v>
      </c>
      <c r="O47" s="483" t="s">
        <v>32</v>
      </c>
    </row>
    <row r="48" spans="1:15" ht="12">
      <c r="A48" s="483">
        <v>11426</v>
      </c>
      <c r="B48" s="483" t="s">
        <v>418</v>
      </c>
      <c r="C48" s="483" t="s">
        <v>421</v>
      </c>
      <c r="D48" s="483" t="s">
        <v>292</v>
      </c>
      <c r="E48" s="484">
        <v>36799</v>
      </c>
      <c r="F48" s="483" t="s">
        <v>276</v>
      </c>
      <c r="G48" s="483">
        <v>5</v>
      </c>
      <c r="H48" s="483" t="s">
        <v>420</v>
      </c>
      <c r="I48" s="487">
        <f t="shared" si="1"/>
      </c>
      <c r="M48" s="483" t="s">
        <v>32</v>
      </c>
      <c r="N48" s="483">
        <v>2</v>
      </c>
      <c r="O48" s="483" t="s">
        <v>32</v>
      </c>
    </row>
    <row r="49" spans="1:15" ht="12">
      <c r="A49" s="483">
        <v>11428</v>
      </c>
      <c r="B49" s="483" t="s">
        <v>418</v>
      </c>
      <c r="C49" s="483" t="s">
        <v>421</v>
      </c>
      <c r="D49" s="483" t="s">
        <v>292</v>
      </c>
      <c r="E49" s="484">
        <v>36830</v>
      </c>
      <c r="F49" s="483" t="s">
        <v>276</v>
      </c>
      <c r="G49" s="483">
        <v>5</v>
      </c>
      <c r="H49" s="483" t="s">
        <v>420</v>
      </c>
      <c r="I49" s="487">
        <f t="shared" si="1"/>
      </c>
      <c r="M49" s="483" t="s">
        <v>32</v>
      </c>
      <c r="N49" s="483">
        <v>2</v>
      </c>
      <c r="O49" s="483" t="s">
        <v>32</v>
      </c>
    </row>
    <row r="50" spans="1:15" ht="12">
      <c r="A50" s="483">
        <v>11430</v>
      </c>
      <c r="B50" s="483" t="s">
        <v>418</v>
      </c>
      <c r="C50" s="483" t="s">
        <v>421</v>
      </c>
      <c r="D50" s="483" t="s">
        <v>292</v>
      </c>
      <c r="E50" s="484">
        <v>36860</v>
      </c>
      <c r="F50" s="483" t="s">
        <v>276</v>
      </c>
      <c r="G50" s="483">
        <v>5</v>
      </c>
      <c r="H50" s="483" t="s">
        <v>420</v>
      </c>
      <c r="I50" s="487">
        <f t="shared" si="1"/>
      </c>
      <c r="M50" s="483" t="s">
        <v>32</v>
      </c>
      <c r="N50" s="483">
        <v>2</v>
      </c>
      <c r="O50" s="483" t="s">
        <v>32</v>
      </c>
    </row>
    <row r="51" spans="1:15" ht="12">
      <c r="A51" s="483">
        <v>11432</v>
      </c>
      <c r="B51" s="483" t="s">
        <v>418</v>
      </c>
      <c r="C51" s="483" t="s">
        <v>421</v>
      </c>
      <c r="D51" s="483" t="s">
        <v>292</v>
      </c>
      <c r="E51" s="484">
        <v>36891</v>
      </c>
      <c r="F51" s="483" t="s">
        <v>276</v>
      </c>
      <c r="G51" s="483">
        <v>5</v>
      </c>
      <c r="H51" s="483" t="s">
        <v>420</v>
      </c>
      <c r="I51" s="487">
        <f t="shared" si="1"/>
      </c>
      <c r="M51" s="483" t="s">
        <v>32</v>
      </c>
      <c r="N51" s="483">
        <v>2</v>
      </c>
      <c r="O51" s="483" t="s">
        <v>32</v>
      </c>
    </row>
    <row r="52" spans="1:15" ht="12">
      <c r="A52" s="483">
        <v>11434</v>
      </c>
      <c r="B52" s="483" t="s">
        <v>418</v>
      </c>
      <c r="C52" s="483" t="s">
        <v>421</v>
      </c>
      <c r="D52" s="483" t="s">
        <v>292</v>
      </c>
      <c r="E52" s="484">
        <v>36922</v>
      </c>
      <c r="F52" s="483" t="s">
        <v>276</v>
      </c>
      <c r="G52" s="483">
        <v>5</v>
      </c>
      <c r="H52" s="483" t="s">
        <v>420</v>
      </c>
      <c r="I52" s="487">
        <f t="shared" si="1"/>
      </c>
      <c r="M52" s="483" t="s">
        <v>32</v>
      </c>
      <c r="N52" s="483">
        <v>2</v>
      </c>
      <c r="O52" s="483" t="s">
        <v>32</v>
      </c>
    </row>
    <row r="53" spans="1:15" ht="12">
      <c r="A53" s="483">
        <v>11436</v>
      </c>
      <c r="B53" s="483" t="s">
        <v>418</v>
      </c>
      <c r="C53" s="483" t="s">
        <v>421</v>
      </c>
      <c r="D53" s="483" t="s">
        <v>292</v>
      </c>
      <c r="E53" s="484">
        <v>36950</v>
      </c>
      <c r="F53" s="483" t="s">
        <v>276</v>
      </c>
      <c r="G53" s="483">
        <v>5</v>
      </c>
      <c r="H53" s="483" t="s">
        <v>420</v>
      </c>
      <c r="I53" s="487">
        <f t="shared" si="1"/>
      </c>
      <c r="M53" s="483" t="s">
        <v>32</v>
      </c>
      <c r="N53" s="483">
        <v>2</v>
      </c>
      <c r="O53" s="483" t="s">
        <v>32</v>
      </c>
    </row>
    <row r="54" spans="1:15" ht="12">
      <c r="A54" s="483">
        <v>11438</v>
      </c>
      <c r="B54" s="483" t="s">
        <v>418</v>
      </c>
      <c r="C54" s="483" t="s">
        <v>421</v>
      </c>
      <c r="D54" s="483" t="s">
        <v>292</v>
      </c>
      <c r="E54" s="484">
        <v>36981</v>
      </c>
      <c r="F54" s="483" t="s">
        <v>32</v>
      </c>
      <c r="G54" s="483">
        <v>4</v>
      </c>
      <c r="H54" s="483" t="s">
        <v>420</v>
      </c>
      <c r="I54" s="487">
        <f t="shared" si="1"/>
        <v>4</v>
      </c>
      <c r="M54" s="483" t="s">
        <v>32</v>
      </c>
      <c r="N54" s="483">
        <v>2</v>
      </c>
      <c r="O54" s="483" t="s">
        <v>32</v>
      </c>
    </row>
    <row r="55" spans="1:15" ht="12">
      <c r="A55" s="483">
        <v>11440</v>
      </c>
      <c r="B55" s="483" t="s">
        <v>418</v>
      </c>
      <c r="C55" s="483" t="s">
        <v>421</v>
      </c>
      <c r="D55" s="483" t="s">
        <v>292</v>
      </c>
      <c r="E55" s="484">
        <v>37011</v>
      </c>
      <c r="F55" s="483" t="s">
        <v>276</v>
      </c>
      <c r="G55" s="483">
        <v>2</v>
      </c>
      <c r="H55" s="483" t="s">
        <v>420</v>
      </c>
      <c r="I55" s="487">
        <f t="shared" si="1"/>
      </c>
      <c r="M55" s="483" t="s">
        <v>32</v>
      </c>
      <c r="N55" s="483">
        <v>2</v>
      </c>
      <c r="O55" s="483" t="s">
        <v>32</v>
      </c>
    </row>
    <row r="56" spans="1:15" ht="12">
      <c r="A56" s="483">
        <v>11442</v>
      </c>
      <c r="B56" s="483" t="s">
        <v>418</v>
      </c>
      <c r="C56" s="483" t="s">
        <v>421</v>
      </c>
      <c r="D56" s="483" t="s">
        <v>292</v>
      </c>
      <c r="E56" s="484">
        <v>37042</v>
      </c>
      <c r="F56" s="483" t="s">
        <v>32</v>
      </c>
      <c r="G56" s="483">
        <v>7.2</v>
      </c>
      <c r="H56" s="483" t="s">
        <v>420</v>
      </c>
      <c r="I56" s="487">
        <f t="shared" si="1"/>
        <v>7.2</v>
      </c>
      <c r="M56" s="483" t="s">
        <v>32</v>
      </c>
      <c r="N56" s="483">
        <v>2</v>
      </c>
      <c r="O56" s="483" t="s">
        <v>32</v>
      </c>
    </row>
    <row r="57" spans="1:15" ht="12">
      <c r="A57" s="483">
        <v>11444</v>
      </c>
      <c r="B57" s="483" t="s">
        <v>418</v>
      </c>
      <c r="C57" s="483" t="s">
        <v>421</v>
      </c>
      <c r="D57" s="483" t="s">
        <v>292</v>
      </c>
      <c r="E57" s="484">
        <v>37072</v>
      </c>
      <c r="F57" s="483" t="s">
        <v>32</v>
      </c>
      <c r="G57" s="483">
        <v>6.2</v>
      </c>
      <c r="H57" s="483" t="s">
        <v>420</v>
      </c>
      <c r="I57" s="487">
        <f t="shared" si="1"/>
        <v>6.2</v>
      </c>
      <c r="M57" s="483" t="s">
        <v>32</v>
      </c>
      <c r="N57" s="483">
        <v>2</v>
      </c>
      <c r="O57" s="483" t="s">
        <v>32</v>
      </c>
    </row>
    <row r="58" spans="1:15" ht="12">
      <c r="A58" s="483">
        <v>11446</v>
      </c>
      <c r="B58" s="483" t="s">
        <v>418</v>
      </c>
      <c r="C58" s="483" t="s">
        <v>421</v>
      </c>
      <c r="D58" s="483" t="s">
        <v>292</v>
      </c>
      <c r="E58" s="484">
        <v>37103</v>
      </c>
      <c r="F58" s="483" t="s">
        <v>32</v>
      </c>
      <c r="G58" s="483">
        <v>5</v>
      </c>
      <c r="H58" s="483" t="s">
        <v>420</v>
      </c>
      <c r="I58" s="487">
        <f t="shared" si="1"/>
        <v>5</v>
      </c>
      <c r="M58" s="483" t="s">
        <v>32</v>
      </c>
      <c r="N58" s="483">
        <v>2</v>
      </c>
      <c r="O58" s="483" t="s">
        <v>32</v>
      </c>
    </row>
    <row r="59" spans="1:15" ht="12">
      <c r="A59" s="483">
        <v>11448</v>
      </c>
      <c r="B59" s="483" t="s">
        <v>418</v>
      </c>
      <c r="C59" s="483" t="s">
        <v>421</v>
      </c>
      <c r="D59" s="483" t="s">
        <v>292</v>
      </c>
      <c r="E59" s="484">
        <v>37134</v>
      </c>
      <c r="F59" s="483" t="s">
        <v>32</v>
      </c>
      <c r="G59" s="483">
        <v>10.1</v>
      </c>
      <c r="H59" s="483" t="s">
        <v>420</v>
      </c>
      <c r="I59" s="487">
        <f t="shared" si="1"/>
        <v>10.1</v>
      </c>
      <c r="M59" s="483" t="s">
        <v>32</v>
      </c>
      <c r="N59" s="483">
        <v>2</v>
      </c>
      <c r="O59" s="483" t="s">
        <v>32</v>
      </c>
    </row>
    <row r="60" spans="1:15" ht="12">
      <c r="A60" s="483">
        <v>11450</v>
      </c>
      <c r="B60" s="483" t="s">
        <v>418</v>
      </c>
      <c r="C60" s="483" t="s">
        <v>421</v>
      </c>
      <c r="D60" s="483" t="s">
        <v>292</v>
      </c>
      <c r="E60" s="484">
        <v>37164</v>
      </c>
      <c r="F60" s="483" t="s">
        <v>32</v>
      </c>
      <c r="G60" s="483">
        <v>6.4</v>
      </c>
      <c r="H60" s="483" t="s">
        <v>420</v>
      </c>
      <c r="I60" s="487">
        <f t="shared" si="1"/>
        <v>6.4</v>
      </c>
      <c r="M60" s="483" t="s">
        <v>32</v>
      </c>
      <c r="N60" s="483">
        <v>2</v>
      </c>
      <c r="O60" s="483" t="s">
        <v>32</v>
      </c>
    </row>
    <row r="61" spans="1:15" ht="12">
      <c r="A61" s="483">
        <v>11452</v>
      </c>
      <c r="B61" s="483" t="s">
        <v>418</v>
      </c>
      <c r="C61" s="483" t="s">
        <v>421</v>
      </c>
      <c r="D61" s="483" t="s">
        <v>292</v>
      </c>
      <c r="E61" s="484">
        <v>37195</v>
      </c>
      <c r="F61" s="483" t="s">
        <v>32</v>
      </c>
      <c r="G61" s="483">
        <v>5.6</v>
      </c>
      <c r="H61" s="483" t="s">
        <v>420</v>
      </c>
      <c r="I61" s="487">
        <f t="shared" si="1"/>
        <v>5.6</v>
      </c>
      <c r="M61" s="483" t="s">
        <v>32</v>
      </c>
      <c r="N61" s="483">
        <v>2</v>
      </c>
      <c r="O61" s="483" t="s">
        <v>32</v>
      </c>
    </row>
    <row r="62" spans="1:15" ht="12">
      <c r="A62" s="483">
        <v>11454</v>
      </c>
      <c r="B62" s="483" t="s">
        <v>418</v>
      </c>
      <c r="C62" s="483" t="s">
        <v>421</v>
      </c>
      <c r="D62" s="483" t="s">
        <v>292</v>
      </c>
      <c r="E62" s="484">
        <v>37287</v>
      </c>
      <c r="F62" s="483" t="s">
        <v>276</v>
      </c>
      <c r="G62" s="483">
        <v>5</v>
      </c>
      <c r="H62" s="483" t="s">
        <v>420</v>
      </c>
      <c r="I62" s="487">
        <f t="shared" si="1"/>
      </c>
      <c r="M62" s="483" t="s">
        <v>32</v>
      </c>
      <c r="N62" s="483">
        <v>2</v>
      </c>
      <c r="O62" s="483" t="s">
        <v>32</v>
      </c>
    </row>
    <row r="63" spans="1:15" ht="12">
      <c r="A63" s="483">
        <v>11456</v>
      </c>
      <c r="B63" s="483" t="s">
        <v>418</v>
      </c>
      <c r="C63" s="483" t="s">
        <v>421</v>
      </c>
      <c r="D63" s="483" t="s">
        <v>292</v>
      </c>
      <c r="E63" s="484">
        <v>37315</v>
      </c>
      <c r="F63" s="483" t="s">
        <v>276</v>
      </c>
      <c r="G63" s="483">
        <v>5</v>
      </c>
      <c r="H63" s="483" t="s">
        <v>420</v>
      </c>
      <c r="I63" s="487">
        <f t="shared" si="1"/>
      </c>
      <c r="M63" s="483" t="s">
        <v>32</v>
      </c>
      <c r="N63" s="483">
        <v>2</v>
      </c>
      <c r="O63" s="483" t="s">
        <v>32</v>
      </c>
    </row>
    <row r="64" spans="1:15" ht="12">
      <c r="A64" s="483">
        <v>11458</v>
      </c>
      <c r="B64" s="483" t="s">
        <v>418</v>
      </c>
      <c r="C64" s="483" t="s">
        <v>421</v>
      </c>
      <c r="D64" s="483" t="s">
        <v>292</v>
      </c>
      <c r="E64" s="484">
        <v>37376</v>
      </c>
      <c r="F64" s="483" t="s">
        <v>32</v>
      </c>
      <c r="G64" s="483">
        <v>5.3</v>
      </c>
      <c r="H64" s="483" t="s">
        <v>420</v>
      </c>
      <c r="I64" s="487">
        <f t="shared" si="1"/>
        <v>5.3</v>
      </c>
      <c r="M64" s="483" t="s">
        <v>32</v>
      </c>
      <c r="N64" s="483">
        <v>2</v>
      </c>
      <c r="O64" s="483" t="s">
        <v>32</v>
      </c>
    </row>
    <row r="65" spans="1:15" ht="12">
      <c r="A65" s="483">
        <v>11460</v>
      </c>
      <c r="B65" s="483" t="s">
        <v>418</v>
      </c>
      <c r="C65" s="483" t="s">
        <v>421</v>
      </c>
      <c r="D65" s="483" t="s">
        <v>292</v>
      </c>
      <c r="E65" s="484">
        <v>37468</v>
      </c>
      <c r="F65" s="483" t="s">
        <v>32</v>
      </c>
      <c r="G65" s="483">
        <v>9.4</v>
      </c>
      <c r="H65" s="483" t="s">
        <v>420</v>
      </c>
      <c r="I65" s="487">
        <f t="shared" si="1"/>
        <v>9.4</v>
      </c>
      <c r="M65" s="483" t="s">
        <v>32</v>
      </c>
      <c r="N65" s="483">
        <v>2</v>
      </c>
      <c r="O65" s="483" t="s">
        <v>32</v>
      </c>
    </row>
    <row r="66" spans="1:15" ht="12">
      <c r="A66" s="483">
        <v>11462</v>
      </c>
      <c r="B66" s="483" t="s">
        <v>418</v>
      </c>
      <c r="C66" s="483" t="s">
        <v>421</v>
      </c>
      <c r="D66" s="483" t="s">
        <v>292</v>
      </c>
      <c r="E66" s="484">
        <v>37499</v>
      </c>
      <c r="F66" s="483" t="s">
        <v>32</v>
      </c>
      <c r="G66" s="483">
        <v>5.5</v>
      </c>
      <c r="H66" s="483" t="s">
        <v>420</v>
      </c>
      <c r="I66" s="487">
        <f t="shared" si="1"/>
        <v>5.5</v>
      </c>
      <c r="M66" s="483" t="s">
        <v>32</v>
      </c>
      <c r="N66" s="483">
        <v>2</v>
      </c>
      <c r="O66" s="483" t="s">
        <v>32</v>
      </c>
    </row>
    <row r="67" spans="1:15" ht="12">
      <c r="A67" s="483">
        <v>11464</v>
      </c>
      <c r="B67" s="483" t="s">
        <v>418</v>
      </c>
      <c r="C67" s="483" t="s">
        <v>421</v>
      </c>
      <c r="D67" s="483" t="s">
        <v>292</v>
      </c>
      <c r="E67" s="484">
        <v>37529</v>
      </c>
      <c r="F67" s="483" t="s">
        <v>32</v>
      </c>
      <c r="G67" s="483">
        <v>7.5</v>
      </c>
      <c r="H67" s="483" t="s">
        <v>420</v>
      </c>
      <c r="I67" s="487">
        <f t="shared" si="1"/>
        <v>7.5</v>
      </c>
      <c r="M67" s="483" t="s">
        <v>32</v>
      </c>
      <c r="N67" s="483">
        <v>2</v>
      </c>
      <c r="O67" s="483" t="s">
        <v>32</v>
      </c>
    </row>
    <row r="68" spans="1:15" ht="12">
      <c r="A68" s="483">
        <v>11466</v>
      </c>
      <c r="B68" s="483" t="s">
        <v>418</v>
      </c>
      <c r="C68" s="483" t="s">
        <v>421</v>
      </c>
      <c r="D68" s="483" t="s">
        <v>292</v>
      </c>
      <c r="E68" s="484">
        <v>37560</v>
      </c>
      <c r="F68" s="483" t="s">
        <v>32</v>
      </c>
      <c r="G68" s="483">
        <v>6.2</v>
      </c>
      <c r="H68" s="483" t="s">
        <v>420</v>
      </c>
      <c r="I68" s="487">
        <f t="shared" si="1"/>
        <v>6.2</v>
      </c>
      <c r="M68" s="483" t="s">
        <v>32</v>
      </c>
      <c r="N68" s="483">
        <v>2</v>
      </c>
      <c r="O68" s="483" t="s">
        <v>32</v>
      </c>
    </row>
    <row r="69" spans="1:15" ht="12">
      <c r="A69" s="483">
        <v>11468</v>
      </c>
      <c r="B69" s="483" t="s">
        <v>418</v>
      </c>
      <c r="C69" s="483" t="s">
        <v>421</v>
      </c>
      <c r="D69" s="483" t="s">
        <v>292</v>
      </c>
      <c r="E69" s="484">
        <v>37590</v>
      </c>
      <c r="F69" s="483" t="s">
        <v>32</v>
      </c>
      <c r="G69" s="483">
        <v>4.7</v>
      </c>
      <c r="H69" s="483" t="s">
        <v>420</v>
      </c>
      <c r="I69" s="487">
        <f t="shared" si="1"/>
        <v>4.7</v>
      </c>
      <c r="M69" s="483" t="s">
        <v>32</v>
      </c>
      <c r="N69" s="483">
        <v>2</v>
      </c>
      <c r="O69" s="483" t="s">
        <v>32</v>
      </c>
    </row>
    <row r="70" spans="1:15" ht="12">
      <c r="A70" s="483">
        <v>11470</v>
      </c>
      <c r="B70" s="483" t="s">
        <v>418</v>
      </c>
      <c r="C70" s="483" t="s">
        <v>421</v>
      </c>
      <c r="D70" s="483" t="s">
        <v>292</v>
      </c>
      <c r="E70" s="484">
        <v>37621</v>
      </c>
      <c r="F70" s="483" t="s">
        <v>32</v>
      </c>
      <c r="G70" s="483">
        <v>11</v>
      </c>
      <c r="H70" s="483" t="s">
        <v>420</v>
      </c>
      <c r="I70" s="487">
        <f t="shared" si="1"/>
        <v>11</v>
      </c>
      <c r="M70" s="483" t="s">
        <v>32</v>
      </c>
      <c r="N70" s="483">
        <v>2</v>
      </c>
      <c r="O70" s="483" t="s">
        <v>32</v>
      </c>
    </row>
    <row r="71" spans="1:15" ht="12">
      <c r="A71" s="483">
        <v>11472</v>
      </c>
      <c r="B71" s="483" t="s">
        <v>418</v>
      </c>
      <c r="C71" s="483" t="s">
        <v>421</v>
      </c>
      <c r="D71" s="483" t="s">
        <v>292</v>
      </c>
      <c r="E71" s="484">
        <v>37652</v>
      </c>
      <c r="F71" s="483" t="s">
        <v>32</v>
      </c>
      <c r="G71" s="483">
        <v>5.4</v>
      </c>
      <c r="H71" s="483" t="s">
        <v>420</v>
      </c>
      <c r="I71" s="487">
        <f t="shared" si="1"/>
        <v>5.4</v>
      </c>
      <c r="M71" s="483" t="s">
        <v>32</v>
      </c>
      <c r="N71" s="483">
        <v>2</v>
      </c>
      <c r="O71" s="483" t="s">
        <v>32</v>
      </c>
    </row>
    <row r="72" spans="1:15" ht="12">
      <c r="A72" s="483">
        <v>11474</v>
      </c>
      <c r="B72" s="483" t="s">
        <v>418</v>
      </c>
      <c r="C72" s="483" t="s">
        <v>421</v>
      </c>
      <c r="D72" s="483" t="s">
        <v>292</v>
      </c>
      <c r="E72" s="484">
        <v>37680</v>
      </c>
      <c r="F72" s="483" t="s">
        <v>32</v>
      </c>
      <c r="G72" s="483">
        <v>12</v>
      </c>
      <c r="H72" s="483" t="s">
        <v>420</v>
      </c>
      <c r="I72" s="487">
        <f t="shared" si="1"/>
        <v>12</v>
      </c>
      <c r="J72" s="485">
        <f>AVERAGE(I41:I72)</f>
        <v>6.735294117647059</v>
      </c>
      <c r="K72" s="485">
        <f>MAX(I41:I72)</f>
        <v>12</v>
      </c>
      <c r="L72" s="485">
        <f>MIN(I41:I72)</f>
        <v>3</v>
      </c>
      <c r="M72" s="483" t="s">
        <v>32</v>
      </c>
      <c r="N72" s="483">
        <v>2</v>
      </c>
      <c r="O72" s="483" t="s">
        <v>32</v>
      </c>
    </row>
    <row r="73" ht="11.25">
      <c r="E73" s="484"/>
    </row>
    <row r="74" ht="11.25">
      <c r="E74" s="484"/>
    </row>
    <row r="75" spans="1:15" ht="11.25">
      <c r="A75" s="483">
        <v>12785</v>
      </c>
      <c r="B75" s="483" t="s">
        <v>418</v>
      </c>
      <c r="C75" s="483" t="s">
        <v>422</v>
      </c>
      <c r="D75" s="483" t="s">
        <v>292</v>
      </c>
      <c r="E75" s="484">
        <v>37623</v>
      </c>
      <c r="F75" s="483" t="s">
        <v>32</v>
      </c>
      <c r="G75" s="483">
        <v>5.4</v>
      </c>
      <c r="H75" s="483" t="s">
        <v>420</v>
      </c>
      <c r="I75" s="483" t="s">
        <v>32</v>
      </c>
      <c r="M75" s="483" t="s">
        <v>32</v>
      </c>
      <c r="N75" s="483">
        <v>2</v>
      </c>
      <c r="O75" s="483" t="s">
        <v>32</v>
      </c>
    </row>
    <row r="76" spans="1:15" ht="11.25">
      <c r="A76" s="483">
        <v>12786</v>
      </c>
      <c r="B76" s="483" t="s">
        <v>418</v>
      </c>
      <c r="C76" s="483" t="s">
        <v>422</v>
      </c>
      <c r="D76" s="483" t="s">
        <v>292</v>
      </c>
      <c r="E76" s="484">
        <v>37658</v>
      </c>
      <c r="F76" s="483" t="s">
        <v>32</v>
      </c>
      <c r="G76" s="483">
        <v>12</v>
      </c>
      <c r="H76" s="483" t="s">
        <v>420</v>
      </c>
      <c r="I76" s="483" t="s">
        <v>32</v>
      </c>
      <c r="M76" s="483" t="s">
        <v>32</v>
      </c>
      <c r="N76" s="483">
        <v>2</v>
      </c>
      <c r="O76" s="483" t="s">
        <v>32</v>
      </c>
    </row>
    <row r="77" ht="11.25">
      <c r="E77" s="484"/>
    </row>
    <row r="78" ht="11.25">
      <c r="E78" s="484"/>
    </row>
    <row r="79" spans="1:15" ht="12">
      <c r="A79" s="483">
        <v>11487</v>
      </c>
      <c r="B79" s="483" t="s">
        <v>418</v>
      </c>
      <c r="C79" s="483" t="s">
        <v>419</v>
      </c>
      <c r="D79" s="483" t="s">
        <v>423</v>
      </c>
      <c r="E79" s="484">
        <v>36529</v>
      </c>
      <c r="F79" s="483" t="s">
        <v>276</v>
      </c>
      <c r="G79" s="483">
        <v>2</v>
      </c>
      <c r="H79" s="483" t="s">
        <v>420</v>
      </c>
      <c r="I79" s="487">
        <f aca="true" t="shared" si="2" ref="I79:I110">IF(G79="","",IF(F79="&lt;","",G79))</f>
      </c>
      <c r="M79" s="483" t="s">
        <v>32</v>
      </c>
      <c r="N79" s="483">
        <v>4</v>
      </c>
      <c r="O79" s="483" t="s">
        <v>32</v>
      </c>
    </row>
    <row r="80" spans="1:15" ht="12">
      <c r="A80" s="483">
        <v>11488</v>
      </c>
      <c r="B80" s="483" t="s">
        <v>418</v>
      </c>
      <c r="C80" s="483" t="s">
        <v>419</v>
      </c>
      <c r="D80" s="483" t="s">
        <v>423</v>
      </c>
      <c r="E80" s="484">
        <v>36557</v>
      </c>
      <c r="F80" s="483" t="s">
        <v>276</v>
      </c>
      <c r="G80" s="483">
        <v>2</v>
      </c>
      <c r="H80" s="483" t="s">
        <v>420</v>
      </c>
      <c r="I80" s="487">
        <f t="shared" si="2"/>
      </c>
      <c r="M80" s="483" t="s">
        <v>32</v>
      </c>
      <c r="N80" s="483">
        <v>4</v>
      </c>
      <c r="O80" s="483" t="s">
        <v>32</v>
      </c>
    </row>
    <row r="81" spans="1:15" ht="12">
      <c r="A81" s="483">
        <v>11489</v>
      </c>
      <c r="B81" s="483" t="s">
        <v>418</v>
      </c>
      <c r="C81" s="483" t="s">
        <v>419</v>
      </c>
      <c r="D81" s="483" t="s">
        <v>423</v>
      </c>
      <c r="E81" s="484">
        <v>36593</v>
      </c>
      <c r="F81" s="483" t="s">
        <v>276</v>
      </c>
      <c r="G81" s="483">
        <v>2</v>
      </c>
      <c r="H81" s="483" t="s">
        <v>420</v>
      </c>
      <c r="I81" s="487">
        <f t="shared" si="2"/>
      </c>
      <c r="M81" s="483" t="s">
        <v>32</v>
      </c>
      <c r="N81" s="483">
        <v>4</v>
      </c>
      <c r="O81" s="483" t="s">
        <v>32</v>
      </c>
    </row>
    <row r="82" spans="1:15" ht="12">
      <c r="A82" s="483">
        <v>11490</v>
      </c>
      <c r="B82" s="483" t="s">
        <v>418</v>
      </c>
      <c r="C82" s="483" t="s">
        <v>419</v>
      </c>
      <c r="D82" s="483" t="s">
        <v>423</v>
      </c>
      <c r="E82" s="484">
        <v>36621</v>
      </c>
      <c r="F82" s="483" t="s">
        <v>276</v>
      </c>
      <c r="G82" s="483">
        <v>2</v>
      </c>
      <c r="H82" s="483" t="s">
        <v>420</v>
      </c>
      <c r="I82" s="487">
        <f t="shared" si="2"/>
      </c>
      <c r="M82" s="483" t="s">
        <v>32</v>
      </c>
      <c r="N82" s="483">
        <v>4</v>
      </c>
      <c r="O82" s="483" t="s">
        <v>32</v>
      </c>
    </row>
    <row r="83" spans="1:15" ht="12">
      <c r="A83" s="483">
        <v>11491</v>
      </c>
      <c r="B83" s="483" t="s">
        <v>418</v>
      </c>
      <c r="C83" s="483" t="s">
        <v>419</v>
      </c>
      <c r="D83" s="483" t="s">
        <v>423</v>
      </c>
      <c r="E83" s="484">
        <v>36648</v>
      </c>
      <c r="F83" s="483" t="s">
        <v>276</v>
      </c>
      <c r="G83" s="483">
        <v>2</v>
      </c>
      <c r="H83" s="483" t="s">
        <v>420</v>
      </c>
      <c r="I83" s="487">
        <f t="shared" si="2"/>
      </c>
      <c r="M83" s="483" t="s">
        <v>32</v>
      </c>
      <c r="N83" s="483">
        <v>4</v>
      </c>
      <c r="O83" s="483" t="s">
        <v>32</v>
      </c>
    </row>
    <row r="84" spans="1:15" ht="12">
      <c r="A84" s="483">
        <v>11492</v>
      </c>
      <c r="B84" s="483" t="s">
        <v>418</v>
      </c>
      <c r="C84" s="483" t="s">
        <v>419</v>
      </c>
      <c r="D84" s="483" t="s">
        <v>423</v>
      </c>
      <c r="E84" s="484">
        <v>36683</v>
      </c>
      <c r="F84" s="483" t="s">
        <v>276</v>
      </c>
      <c r="G84" s="483">
        <v>0.2</v>
      </c>
      <c r="H84" s="483" t="s">
        <v>420</v>
      </c>
      <c r="I84" s="487">
        <f t="shared" si="2"/>
      </c>
      <c r="M84" s="483" t="s">
        <v>32</v>
      </c>
      <c r="N84" s="483">
        <v>4</v>
      </c>
      <c r="O84" s="483" t="s">
        <v>32</v>
      </c>
    </row>
    <row r="85" spans="1:15" ht="12">
      <c r="A85" s="483">
        <v>11493</v>
      </c>
      <c r="B85" s="483" t="s">
        <v>418</v>
      </c>
      <c r="C85" s="483" t="s">
        <v>419</v>
      </c>
      <c r="D85" s="483" t="s">
        <v>423</v>
      </c>
      <c r="E85" s="484">
        <v>36739</v>
      </c>
      <c r="F85" s="483" t="s">
        <v>276</v>
      </c>
      <c r="G85" s="483">
        <v>2</v>
      </c>
      <c r="H85" s="483" t="s">
        <v>420</v>
      </c>
      <c r="I85" s="487">
        <f t="shared" si="2"/>
      </c>
      <c r="M85" s="483" t="s">
        <v>32</v>
      </c>
      <c r="N85" s="483">
        <v>4</v>
      </c>
      <c r="O85" s="483" t="s">
        <v>32</v>
      </c>
    </row>
    <row r="86" spans="1:15" ht="12">
      <c r="A86" s="483">
        <v>11494</v>
      </c>
      <c r="B86" s="483" t="s">
        <v>418</v>
      </c>
      <c r="C86" s="483" t="s">
        <v>419</v>
      </c>
      <c r="D86" s="483" t="s">
        <v>423</v>
      </c>
      <c r="E86" s="484">
        <v>36782</v>
      </c>
      <c r="F86" s="483" t="s">
        <v>276</v>
      </c>
      <c r="G86" s="483">
        <v>2</v>
      </c>
      <c r="H86" s="483" t="s">
        <v>420</v>
      </c>
      <c r="I86" s="487">
        <f t="shared" si="2"/>
      </c>
      <c r="M86" s="483" t="s">
        <v>32</v>
      </c>
      <c r="N86" s="483">
        <v>4</v>
      </c>
      <c r="O86" s="483" t="s">
        <v>32</v>
      </c>
    </row>
    <row r="87" spans="1:15" ht="12">
      <c r="A87" s="483">
        <v>11495</v>
      </c>
      <c r="B87" s="483" t="s">
        <v>418</v>
      </c>
      <c r="C87" s="483" t="s">
        <v>419</v>
      </c>
      <c r="D87" s="483" t="s">
        <v>423</v>
      </c>
      <c r="E87" s="484">
        <v>36803</v>
      </c>
      <c r="F87" s="483" t="s">
        <v>276</v>
      </c>
      <c r="G87" s="483">
        <v>2</v>
      </c>
      <c r="H87" s="483" t="s">
        <v>420</v>
      </c>
      <c r="I87" s="487">
        <f t="shared" si="2"/>
      </c>
      <c r="M87" s="483" t="s">
        <v>32</v>
      </c>
      <c r="N87" s="483">
        <v>4</v>
      </c>
      <c r="O87" s="483" t="s">
        <v>32</v>
      </c>
    </row>
    <row r="88" spans="1:15" ht="12">
      <c r="A88" s="483">
        <v>11496</v>
      </c>
      <c r="B88" s="483" t="s">
        <v>418</v>
      </c>
      <c r="C88" s="483" t="s">
        <v>419</v>
      </c>
      <c r="D88" s="483" t="s">
        <v>423</v>
      </c>
      <c r="E88" s="484">
        <v>36831</v>
      </c>
      <c r="F88" s="483" t="s">
        <v>276</v>
      </c>
      <c r="G88" s="483">
        <v>2</v>
      </c>
      <c r="H88" s="483" t="s">
        <v>420</v>
      </c>
      <c r="I88" s="487">
        <f t="shared" si="2"/>
      </c>
      <c r="M88" s="483" t="s">
        <v>32</v>
      </c>
      <c r="N88" s="483">
        <v>4</v>
      </c>
      <c r="O88" s="483" t="s">
        <v>32</v>
      </c>
    </row>
    <row r="89" spans="1:15" ht="12">
      <c r="A89" s="483">
        <v>11497</v>
      </c>
      <c r="B89" s="483" t="s">
        <v>418</v>
      </c>
      <c r="C89" s="483" t="s">
        <v>419</v>
      </c>
      <c r="D89" s="483" t="s">
        <v>423</v>
      </c>
      <c r="E89" s="484">
        <v>36865</v>
      </c>
      <c r="F89" s="483" t="s">
        <v>276</v>
      </c>
      <c r="G89" s="483">
        <v>2</v>
      </c>
      <c r="H89" s="483" t="s">
        <v>420</v>
      </c>
      <c r="I89" s="487">
        <f t="shared" si="2"/>
      </c>
      <c r="M89" s="483" t="s">
        <v>32</v>
      </c>
      <c r="N89" s="483">
        <v>4</v>
      </c>
      <c r="O89" s="483" t="s">
        <v>32</v>
      </c>
    </row>
    <row r="90" spans="1:15" ht="12">
      <c r="A90" s="483">
        <v>11498</v>
      </c>
      <c r="B90" s="483" t="s">
        <v>418</v>
      </c>
      <c r="C90" s="483" t="s">
        <v>419</v>
      </c>
      <c r="D90" s="483" t="s">
        <v>423</v>
      </c>
      <c r="E90" s="484">
        <v>36894</v>
      </c>
      <c r="F90" s="483" t="s">
        <v>276</v>
      </c>
      <c r="G90" s="483">
        <v>2</v>
      </c>
      <c r="H90" s="483" t="s">
        <v>420</v>
      </c>
      <c r="I90" s="487">
        <f t="shared" si="2"/>
      </c>
      <c r="M90" s="483" t="s">
        <v>32</v>
      </c>
      <c r="N90" s="483">
        <v>4</v>
      </c>
      <c r="O90" s="483" t="s">
        <v>32</v>
      </c>
    </row>
    <row r="91" spans="1:15" ht="12">
      <c r="A91" s="483">
        <v>11499</v>
      </c>
      <c r="B91" s="483" t="s">
        <v>418</v>
      </c>
      <c r="C91" s="483" t="s">
        <v>419</v>
      </c>
      <c r="D91" s="483" t="s">
        <v>423</v>
      </c>
      <c r="E91" s="484">
        <v>36927</v>
      </c>
      <c r="F91" s="483" t="s">
        <v>276</v>
      </c>
      <c r="G91" s="483">
        <v>2</v>
      </c>
      <c r="H91" s="483" t="s">
        <v>420</v>
      </c>
      <c r="I91" s="487">
        <f t="shared" si="2"/>
      </c>
      <c r="M91" s="483" t="s">
        <v>32</v>
      </c>
      <c r="N91" s="483">
        <v>4</v>
      </c>
      <c r="O91" s="483" t="s">
        <v>32</v>
      </c>
    </row>
    <row r="92" spans="1:15" ht="12">
      <c r="A92" s="483">
        <v>11500</v>
      </c>
      <c r="B92" s="483" t="s">
        <v>418</v>
      </c>
      <c r="C92" s="483" t="s">
        <v>419</v>
      </c>
      <c r="D92" s="483" t="s">
        <v>423</v>
      </c>
      <c r="E92" s="484">
        <v>36958</v>
      </c>
      <c r="F92" s="483" t="s">
        <v>276</v>
      </c>
      <c r="G92" s="483">
        <v>0.2</v>
      </c>
      <c r="H92" s="483" t="s">
        <v>420</v>
      </c>
      <c r="I92" s="487">
        <f t="shared" si="2"/>
      </c>
      <c r="M92" s="483" t="s">
        <v>32</v>
      </c>
      <c r="N92" s="483">
        <v>4</v>
      </c>
      <c r="O92" s="483" t="s">
        <v>32</v>
      </c>
    </row>
    <row r="93" spans="1:15" ht="12">
      <c r="A93" s="483">
        <v>11501</v>
      </c>
      <c r="B93" s="483" t="s">
        <v>418</v>
      </c>
      <c r="C93" s="483" t="s">
        <v>419</v>
      </c>
      <c r="D93" s="483" t="s">
        <v>423</v>
      </c>
      <c r="E93" s="484">
        <v>36984</v>
      </c>
      <c r="F93" s="483" t="s">
        <v>276</v>
      </c>
      <c r="G93" s="483">
        <v>2</v>
      </c>
      <c r="H93" s="483" t="s">
        <v>420</v>
      </c>
      <c r="I93" s="487">
        <f t="shared" si="2"/>
      </c>
      <c r="M93" s="483" t="s">
        <v>32</v>
      </c>
      <c r="N93" s="483">
        <v>4</v>
      </c>
      <c r="O93" s="483" t="s">
        <v>32</v>
      </c>
    </row>
    <row r="94" spans="1:15" ht="12">
      <c r="A94" s="483">
        <v>11502</v>
      </c>
      <c r="B94" s="483" t="s">
        <v>418</v>
      </c>
      <c r="C94" s="483" t="s">
        <v>419</v>
      </c>
      <c r="D94" s="483" t="s">
        <v>423</v>
      </c>
      <c r="E94" s="484">
        <v>37018</v>
      </c>
      <c r="F94" s="483" t="s">
        <v>276</v>
      </c>
      <c r="G94" s="483">
        <v>2</v>
      </c>
      <c r="H94" s="483" t="s">
        <v>420</v>
      </c>
      <c r="I94" s="487">
        <f t="shared" si="2"/>
      </c>
      <c r="M94" s="483" t="s">
        <v>32</v>
      </c>
      <c r="N94" s="483">
        <v>4</v>
      </c>
      <c r="O94" s="483" t="s">
        <v>32</v>
      </c>
    </row>
    <row r="95" spans="1:15" ht="12">
      <c r="A95" s="483">
        <v>11503</v>
      </c>
      <c r="B95" s="483" t="s">
        <v>418</v>
      </c>
      <c r="C95" s="483" t="s">
        <v>419</v>
      </c>
      <c r="D95" s="483" t="s">
        <v>423</v>
      </c>
      <c r="E95" s="484">
        <v>37047</v>
      </c>
      <c r="F95" s="483" t="s">
        <v>276</v>
      </c>
      <c r="G95" s="483">
        <v>2</v>
      </c>
      <c r="H95" s="483" t="s">
        <v>420</v>
      </c>
      <c r="I95" s="487">
        <f t="shared" si="2"/>
      </c>
      <c r="M95" s="483" t="s">
        <v>32</v>
      </c>
      <c r="N95" s="483">
        <v>4</v>
      </c>
      <c r="O95" s="483" t="s">
        <v>32</v>
      </c>
    </row>
    <row r="96" spans="1:15" ht="12">
      <c r="A96" s="483">
        <v>11504</v>
      </c>
      <c r="B96" s="483" t="s">
        <v>418</v>
      </c>
      <c r="C96" s="483" t="s">
        <v>419</v>
      </c>
      <c r="D96" s="483" t="s">
        <v>423</v>
      </c>
      <c r="E96" s="484">
        <v>37074</v>
      </c>
      <c r="F96" s="483" t="s">
        <v>276</v>
      </c>
      <c r="G96" s="483">
        <v>0.1</v>
      </c>
      <c r="H96" s="483" t="s">
        <v>420</v>
      </c>
      <c r="I96" s="487">
        <f t="shared" si="2"/>
      </c>
      <c r="M96" s="483" t="s">
        <v>32</v>
      </c>
      <c r="N96" s="483">
        <v>4</v>
      </c>
      <c r="O96" s="483" t="s">
        <v>32</v>
      </c>
    </row>
    <row r="97" spans="1:15" ht="12">
      <c r="A97" s="483">
        <v>11505</v>
      </c>
      <c r="B97" s="483" t="s">
        <v>418</v>
      </c>
      <c r="C97" s="483" t="s">
        <v>419</v>
      </c>
      <c r="D97" s="483" t="s">
        <v>423</v>
      </c>
      <c r="E97" s="484">
        <v>37104</v>
      </c>
      <c r="F97" s="483" t="s">
        <v>276</v>
      </c>
      <c r="G97" s="483">
        <v>2</v>
      </c>
      <c r="H97" s="483" t="s">
        <v>420</v>
      </c>
      <c r="I97" s="487">
        <f t="shared" si="2"/>
      </c>
      <c r="M97" s="483" t="s">
        <v>32</v>
      </c>
      <c r="N97" s="483">
        <v>4</v>
      </c>
      <c r="O97" s="483" t="s">
        <v>32</v>
      </c>
    </row>
    <row r="98" spans="1:15" ht="12">
      <c r="A98" s="483">
        <v>11506</v>
      </c>
      <c r="B98" s="483" t="s">
        <v>418</v>
      </c>
      <c r="C98" s="483" t="s">
        <v>419</v>
      </c>
      <c r="D98" s="483" t="s">
        <v>423</v>
      </c>
      <c r="E98" s="484">
        <v>37138</v>
      </c>
      <c r="F98" s="483" t="s">
        <v>276</v>
      </c>
      <c r="G98" s="483">
        <v>2</v>
      </c>
      <c r="H98" s="483" t="s">
        <v>420</v>
      </c>
      <c r="I98" s="487">
        <f t="shared" si="2"/>
      </c>
      <c r="M98" s="483" t="s">
        <v>32</v>
      </c>
      <c r="N98" s="483">
        <v>4</v>
      </c>
      <c r="O98" s="483" t="s">
        <v>32</v>
      </c>
    </row>
    <row r="99" spans="1:15" ht="12">
      <c r="A99" s="483">
        <v>11507</v>
      </c>
      <c r="B99" s="483" t="s">
        <v>418</v>
      </c>
      <c r="C99" s="483" t="s">
        <v>419</v>
      </c>
      <c r="D99" s="483" t="s">
        <v>423</v>
      </c>
      <c r="E99" s="484">
        <v>37166</v>
      </c>
      <c r="F99" s="483" t="s">
        <v>276</v>
      </c>
      <c r="G99" s="483">
        <v>2</v>
      </c>
      <c r="H99" s="483" t="s">
        <v>420</v>
      </c>
      <c r="I99" s="487">
        <f t="shared" si="2"/>
      </c>
      <c r="M99" s="483" t="s">
        <v>32</v>
      </c>
      <c r="N99" s="483">
        <v>4</v>
      </c>
      <c r="O99" s="483" t="s">
        <v>32</v>
      </c>
    </row>
    <row r="100" spans="1:15" ht="12">
      <c r="A100" s="483">
        <v>11508</v>
      </c>
      <c r="B100" s="483" t="s">
        <v>418</v>
      </c>
      <c r="C100" s="483" t="s">
        <v>419</v>
      </c>
      <c r="D100" s="483" t="s">
        <v>423</v>
      </c>
      <c r="E100" s="484">
        <v>37259</v>
      </c>
      <c r="F100" s="483" t="s">
        <v>276</v>
      </c>
      <c r="G100" s="483">
        <v>2</v>
      </c>
      <c r="H100" s="483" t="s">
        <v>420</v>
      </c>
      <c r="I100" s="487">
        <f t="shared" si="2"/>
      </c>
      <c r="M100" s="483" t="s">
        <v>32</v>
      </c>
      <c r="N100" s="483">
        <v>4</v>
      </c>
      <c r="O100" s="483" t="s">
        <v>32</v>
      </c>
    </row>
    <row r="101" spans="1:15" ht="12">
      <c r="A101" s="483">
        <v>11509</v>
      </c>
      <c r="B101" s="483" t="s">
        <v>418</v>
      </c>
      <c r="C101" s="483" t="s">
        <v>419</v>
      </c>
      <c r="D101" s="483" t="s">
        <v>423</v>
      </c>
      <c r="E101" s="484">
        <v>37292</v>
      </c>
      <c r="F101" s="483" t="s">
        <v>276</v>
      </c>
      <c r="G101" s="483">
        <v>2</v>
      </c>
      <c r="H101" s="483" t="s">
        <v>420</v>
      </c>
      <c r="I101" s="487">
        <f t="shared" si="2"/>
      </c>
      <c r="M101" s="483" t="s">
        <v>32</v>
      </c>
      <c r="N101" s="483">
        <v>4</v>
      </c>
      <c r="O101" s="483" t="s">
        <v>32</v>
      </c>
    </row>
    <row r="102" spans="1:15" ht="12">
      <c r="A102" s="483">
        <v>11510</v>
      </c>
      <c r="B102" s="483" t="s">
        <v>418</v>
      </c>
      <c r="C102" s="483" t="s">
        <v>419</v>
      </c>
      <c r="D102" s="483" t="s">
        <v>423</v>
      </c>
      <c r="E102" s="484">
        <v>37356</v>
      </c>
      <c r="F102" s="483" t="s">
        <v>276</v>
      </c>
      <c r="G102" s="483">
        <v>2</v>
      </c>
      <c r="H102" s="483" t="s">
        <v>420</v>
      </c>
      <c r="I102" s="487">
        <f t="shared" si="2"/>
      </c>
      <c r="M102" s="483" t="s">
        <v>32</v>
      </c>
      <c r="N102" s="483">
        <v>4</v>
      </c>
      <c r="O102" s="483" t="s">
        <v>32</v>
      </c>
    </row>
    <row r="103" spans="1:15" ht="12">
      <c r="A103" s="483">
        <v>11511</v>
      </c>
      <c r="B103" s="483" t="s">
        <v>418</v>
      </c>
      <c r="C103" s="483" t="s">
        <v>419</v>
      </c>
      <c r="D103" s="483" t="s">
        <v>423</v>
      </c>
      <c r="E103" s="484">
        <v>37449</v>
      </c>
      <c r="F103" s="483" t="s">
        <v>276</v>
      </c>
      <c r="G103" s="483">
        <v>0.1</v>
      </c>
      <c r="H103" s="483" t="s">
        <v>420</v>
      </c>
      <c r="I103" s="487">
        <f t="shared" si="2"/>
      </c>
      <c r="M103" s="483" t="s">
        <v>32</v>
      </c>
      <c r="N103" s="483">
        <v>4</v>
      </c>
      <c r="O103" s="483" t="s">
        <v>32</v>
      </c>
    </row>
    <row r="104" spans="1:15" ht="12">
      <c r="A104" s="483">
        <v>11512</v>
      </c>
      <c r="B104" s="483" t="s">
        <v>418</v>
      </c>
      <c r="C104" s="483" t="s">
        <v>419</v>
      </c>
      <c r="D104" s="483" t="s">
        <v>423</v>
      </c>
      <c r="E104" s="484">
        <v>37475</v>
      </c>
      <c r="F104" s="483" t="s">
        <v>276</v>
      </c>
      <c r="G104" s="483">
        <v>2</v>
      </c>
      <c r="H104" s="483" t="s">
        <v>420</v>
      </c>
      <c r="I104" s="487">
        <f t="shared" si="2"/>
      </c>
      <c r="M104" s="483" t="s">
        <v>32</v>
      </c>
      <c r="N104" s="483">
        <v>4</v>
      </c>
      <c r="O104" s="483" t="s">
        <v>32</v>
      </c>
    </row>
    <row r="105" spans="1:15" ht="12">
      <c r="A105" s="483">
        <v>11513</v>
      </c>
      <c r="B105" s="483" t="s">
        <v>418</v>
      </c>
      <c r="C105" s="483" t="s">
        <v>419</v>
      </c>
      <c r="D105" s="483" t="s">
        <v>423</v>
      </c>
      <c r="E105" s="484">
        <v>37503</v>
      </c>
      <c r="F105" s="483" t="s">
        <v>399</v>
      </c>
      <c r="G105" s="483">
        <v>0.04</v>
      </c>
      <c r="H105" s="483" t="s">
        <v>420</v>
      </c>
      <c r="I105" s="487">
        <f t="shared" si="2"/>
        <v>0.04</v>
      </c>
      <c r="M105" s="483" t="s">
        <v>32</v>
      </c>
      <c r="N105" s="483">
        <v>4</v>
      </c>
      <c r="O105" s="483" t="s">
        <v>32</v>
      </c>
    </row>
    <row r="106" spans="1:15" ht="12">
      <c r="A106" s="483">
        <v>11514</v>
      </c>
      <c r="B106" s="483" t="s">
        <v>418</v>
      </c>
      <c r="C106" s="483" t="s">
        <v>419</v>
      </c>
      <c r="D106" s="483" t="s">
        <v>423</v>
      </c>
      <c r="E106" s="484">
        <v>37531</v>
      </c>
      <c r="F106" s="483" t="s">
        <v>276</v>
      </c>
      <c r="G106" s="483">
        <v>2</v>
      </c>
      <c r="H106" s="483" t="s">
        <v>420</v>
      </c>
      <c r="I106" s="487">
        <f t="shared" si="2"/>
      </c>
      <c r="M106" s="483" t="s">
        <v>32</v>
      </c>
      <c r="N106" s="483">
        <v>4</v>
      </c>
      <c r="O106" s="483" t="s">
        <v>32</v>
      </c>
    </row>
    <row r="107" spans="1:15" ht="12">
      <c r="A107" s="483">
        <v>11515</v>
      </c>
      <c r="B107" s="483" t="s">
        <v>418</v>
      </c>
      <c r="C107" s="483" t="s">
        <v>419</v>
      </c>
      <c r="D107" s="483" t="s">
        <v>423</v>
      </c>
      <c r="E107" s="484">
        <v>37566</v>
      </c>
      <c r="F107" s="483" t="s">
        <v>276</v>
      </c>
      <c r="G107" s="483">
        <v>2</v>
      </c>
      <c r="H107" s="483" t="s">
        <v>420</v>
      </c>
      <c r="I107" s="487">
        <f t="shared" si="2"/>
      </c>
      <c r="M107" s="483" t="s">
        <v>32</v>
      </c>
      <c r="N107" s="483">
        <v>4</v>
      </c>
      <c r="O107" s="483" t="s">
        <v>32</v>
      </c>
    </row>
    <row r="108" spans="1:15" ht="12">
      <c r="A108" s="483">
        <v>11516</v>
      </c>
      <c r="B108" s="483" t="s">
        <v>418</v>
      </c>
      <c r="C108" s="483" t="s">
        <v>419</v>
      </c>
      <c r="D108" s="483" t="s">
        <v>423</v>
      </c>
      <c r="E108" s="484">
        <v>37594</v>
      </c>
      <c r="F108" s="483" t="s">
        <v>424</v>
      </c>
      <c r="G108" s="483">
        <v>0.03</v>
      </c>
      <c r="H108" s="483" t="s">
        <v>420</v>
      </c>
      <c r="I108" s="487">
        <f t="shared" si="2"/>
        <v>0.03</v>
      </c>
      <c r="M108" s="483" t="s">
        <v>32</v>
      </c>
      <c r="N108" s="483">
        <v>4</v>
      </c>
      <c r="O108" s="483" t="s">
        <v>32</v>
      </c>
    </row>
    <row r="109" spans="1:15" ht="12">
      <c r="A109" s="483">
        <v>11517</v>
      </c>
      <c r="B109" s="483" t="s">
        <v>418</v>
      </c>
      <c r="C109" s="483" t="s">
        <v>419</v>
      </c>
      <c r="D109" s="483" t="s">
        <v>423</v>
      </c>
      <c r="E109" s="484">
        <v>37623</v>
      </c>
      <c r="F109" s="483" t="s">
        <v>424</v>
      </c>
      <c r="G109" s="483">
        <v>0.4</v>
      </c>
      <c r="H109" s="483" t="s">
        <v>420</v>
      </c>
      <c r="I109" s="487">
        <f t="shared" si="2"/>
        <v>0.4</v>
      </c>
      <c r="M109" s="483" t="s">
        <v>32</v>
      </c>
      <c r="N109" s="483">
        <v>4</v>
      </c>
      <c r="O109" s="483" t="s">
        <v>32</v>
      </c>
    </row>
    <row r="110" spans="1:16" ht="12">
      <c r="A110" s="483">
        <v>11518</v>
      </c>
      <c r="B110" s="483" t="s">
        <v>418</v>
      </c>
      <c r="C110" s="483" t="s">
        <v>419</v>
      </c>
      <c r="D110" s="483" t="s">
        <v>423</v>
      </c>
      <c r="E110" s="484">
        <v>37658</v>
      </c>
      <c r="F110" s="483" t="s">
        <v>276</v>
      </c>
      <c r="G110" s="483">
        <v>0.1</v>
      </c>
      <c r="H110" s="483" t="s">
        <v>420</v>
      </c>
      <c r="I110" s="487">
        <f t="shared" si="2"/>
      </c>
      <c r="J110" s="485">
        <f>AVERAGE(I79:I110)</f>
        <v>0.15666666666666668</v>
      </c>
      <c r="K110" s="485">
        <f>MAX(I79:I110)</f>
        <v>0.4</v>
      </c>
      <c r="L110" s="485">
        <f>MIN(I79:I110)</f>
        <v>0.03</v>
      </c>
      <c r="M110" s="483" t="s">
        <v>32</v>
      </c>
      <c r="N110" s="483">
        <v>4</v>
      </c>
      <c r="O110" s="483" t="s">
        <v>32</v>
      </c>
      <c r="P110" s="486">
        <v>0.04</v>
      </c>
    </row>
    <row r="111" ht="11.25">
      <c r="E111" s="484"/>
    </row>
    <row r="112" ht="11.25">
      <c r="E112" s="484"/>
    </row>
    <row r="113" spans="1:15" ht="11.25">
      <c r="A113" s="483">
        <v>12787</v>
      </c>
      <c r="B113" s="483" t="s">
        <v>418</v>
      </c>
      <c r="C113" s="483" t="s">
        <v>422</v>
      </c>
      <c r="D113" s="483" t="s">
        <v>423</v>
      </c>
      <c r="E113" s="484">
        <v>37623</v>
      </c>
      <c r="F113" s="483" t="s">
        <v>424</v>
      </c>
      <c r="G113" s="483">
        <v>0.4</v>
      </c>
      <c r="H113" s="483" t="s">
        <v>420</v>
      </c>
      <c r="I113" s="483" t="s">
        <v>32</v>
      </c>
      <c r="M113" s="483" t="s">
        <v>32</v>
      </c>
      <c r="N113" s="483">
        <v>4</v>
      </c>
      <c r="O113" s="483" t="s">
        <v>32</v>
      </c>
    </row>
    <row r="114" spans="1:15" ht="11.25">
      <c r="A114" s="483">
        <v>12788</v>
      </c>
      <c r="B114" s="483" t="s">
        <v>418</v>
      </c>
      <c r="C114" s="483" t="s">
        <v>422</v>
      </c>
      <c r="D114" s="483" t="s">
        <v>423</v>
      </c>
      <c r="E114" s="484">
        <v>37658</v>
      </c>
      <c r="F114" s="483" t="s">
        <v>276</v>
      </c>
      <c r="G114" s="483">
        <v>0.1</v>
      </c>
      <c r="H114" s="483" t="s">
        <v>420</v>
      </c>
      <c r="I114" s="483" t="s">
        <v>32</v>
      </c>
      <c r="M114" s="483" t="s">
        <v>32</v>
      </c>
      <c r="N114" s="483">
        <v>4</v>
      </c>
      <c r="O114" s="483" t="s">
        <v>32</v>
      </c>
    </row>
    <row r="115" ht="11.25">
      <c r="E115" s="484"/>
    </row>
    <row r="116" ht="11.25">
      <c r="E116" s="484"/>
    </row>
    <row r="117" spans="1:15" ht="12">
      <c r="A117" s="483">
        <v>11589</v>
      </c>
      <c r="B117" s="483" t="s">
        <v>418</v>
      </c>
      <c r="C117" s="483" t="s">
        <v>419</v>
      </c>
      <c r="D117" s="483" t="s">
        <v>425</v>
      </c>
      <c r="E117" s="484">
        <v>36529</v>
      </c>
      <c r="F117" s="483" t="s">
        <v>32</v>
      </c>
      <c r="G117" s="483">
        <v>6.1</v>
      </c>
      <c r="H117" s="483" t="s">
        <v>420</v>
      </c>
      <c r="I117" s="487">
        <f aca="true" t="shared" si="3" ref="I117:I148">IF(G117="","",IF(F117="&lt;","",G117))</f>
        <v>6.1</v>
      </c>
      <c r="M117" s="483" t="s">
        <v>32</v>
      </c>
      <c r="N117" s="483">
        <v>6</v>
      </c>
      <c r="O117" s="483" t="s">
        <v>32</v>
      </c>
    </row>
    <row r="118" spans="1:15" ht="12">
      <c r="A118" s="483">
        <v>11590</v>
      </c>
      <c r="B118" s="483" t="s">
        <v>418</v>
      </c>
      <c r="C118" s="483" t="s">
        <v>419</v>
      </c>
      <c r="D118" s="483" t="s">
        <v>425</v>
      </c>
      <c r="E118" s="484">
        <v>36544</v>
      </c>
      <c r="F118" s="483" t="s">
        <v>32</v>
      </c>
      <c r="G118" s="483">
        <v>7.2</v>
      </c>
      <c r="H118" s="483" t="s">
        <v>420</v>
      </c>
      <c r="I118" s="487">
        <f t="shared" si="3"/>
        <v>7.2</v>
      </c>
      <c r="M118" s="483" t="s">
        <v>32</v>
      </c>
      <c r="N118" s="483">
        <v>6</v>
      </c>
      <c r="O118" s="483" t="s">
        <v>32</v>
      </c>
    </row>
    <row r="119" spans="1:15" ht="12">
      <c r="A119" s="483">
        <v>11591</v>
      </c>
      <c r="B119" s="483" t="s">
        <v>418</v>
      </c>
      <c r="C119" s="483" t="s">
        <v>419</v>
      </c>
      <c r="D119" s="483" t="s">
        <v>425</v>
      </c>
      <c r="E119" s="484">
        <v>36557</v>
      </c>
      <c r="F119" s="483" t="s">
        <v>276</v>
      </c>
      <c r="G119" s="483">
        <v>5</v>
      </c>
      <c r="H119" s="483" t="s">
        <v>420</v>
      </c>
      <c r="I119" s="487">
        <f t="shared" si="3"/>
      </c>
      <c r="M119" s="483" t="s">
        <v>32</v>
      </c>
      <c r="N119" s="483">
        <v>6</v>
      </c>
      <c r="O119" s="483" t="s">
        <v>32</v>
      </c>
    </row>
    <row r="120" spans="1:15" ht="12">
      <c r="A120" s="483">
        <v>11592</v>
      </c>
      <c r="B120" s="483" t="s">
        <v>418</v>
      </c>
      <c r="C120" s="483" t="s">
        <v>419</v>
      </c>
      <c r="D120" s="483" t="s">
        <v>425</v>
      </c>
      <c r="E120" s="484">
        <v>36570</v>
      </c>
      <c r="F120" s="483" t="s">
        <v>276</v>
      </c>
      <c r="G120" s="483">
        <v>5</v>
      </c>
      <c r="H120" s="483" t="s">
        <v>420</v>
      </c>
      <c r="I120" s="487">
        <f t="shared" si="3"/>
      </c>
      <c r="M120" s="483" t="s">
        <v>32</v>
      </c>
      <c r="N120" s="483">
        <v>6</v>
      </c>
      <c r="O120" s="483" t="s">
        <v>32</v>
      </c>
    </row>
    <row r="121" spans="1:15" ht="12">
      <c r="A121" s="483">
        <v>11593</v>
      </c>
      <c r="B121" s="483" t="s">
        <v>418</v>
      </c>
      <c r="C121" s="483" t="s">
        <v>419</v>
      </c>
      <c r="D121" s="483" t="s">
        <v>425</v>
      </c>
      <c r="E121" s="484">
        <v>36593</v>
      </c>
      <c r="F121" s="483" t="s">
        <v>276</v>
      </c>
      <c r="G121" s="483">
        <v>5</v>
      </c>
      <c r="H121" s="483" t="s">
        <v>420</v>
      </c>
      <c r="I121" s="487">
        <f t="shared" si="3"/>
      </c>
      <c r="M121" s="483" t="s">
        <v>32</v>
      </c>
      <c r="N121" s="483">
        <v>6</v>
      </c>
      <c r="O121" s="483" t="s">
        <v>32</v>
      </c>
    </row>
    <row r="122" spans="1:15" ht="12">
      <c r="A122" s="483">
        <v>11594</v>
      </c>
      <c r="B122" s="483" t="s">
        <v>418</v>
      </c>
      <c r="C122" s="483" t="s">
        <v>419</v>
      </c>
      <c r="D122" s="483" t="s">
        <v>425</v>
      </c>
      <c r="E122" s="484">
        <v>36606</v>
      </c>
      <c r="F122" s="483" t="s">
        <v>276</v>
      </c>
      <c r="G122" s="483">
        <v>5</v>
      </c>
      <c r="H122" s="483" t="s">
        <v>420</v>
      </c>
      <c r="I122" s="487">
        <f t="shared" si="3"/>
      </c>
      <c r="M122" s="483" t="s">
        <v>32</v>
      </c>
      <c r="N122" s="483">
        <v>6</v>
      </c>
      <c r="O122" s="483" t="s">
        <v>32</v>
      </c>
    </row>
    <row r="123" spans="1:15" ht="12">
      <c r="A123" s="483">
        <v>11595</v>
      </c>
      <c r="B123" s="483" t="s">
        <v>418</v>
      </c>
      <c r="C123" s="483" t="s">
        <v>419</v>
      </c>
      <c r="D123" s="483" t="s">
        <v>425</v>
      </c>
      <c r="E123" s="484">
        <v>36621</v>
      </c>
      <c r="F123" s="483" t="s">
        <v>32</v>
      </c>
      <c r="G123" s="483">
        <v>5.5</v>
      </c>
      <c r="H123" s="483" t="s">
        <v>420</v>
      </c>
      <c r="I123" s="487">
        <f t="shared" si="3"/>
        <v>5.5</v>
      </c>
      <c r="M123" s="483" t="s">
        <v>32</v>
      </c>
      <c r="N123" s="483">
        <v>6</v>
      </c>
      <c r="O123" s="483" t="s">
        <v>32</v>
      </c>
    </row>
    <row r="124" spans="1:15" ht="12">
      <c r="A124" s="483">
        <v>11596</v>
      </c>
      <c r="B124" s="483" t="s">
        <v>418</v>
      </c>
      <c r="C124" s="483" t="s">
        <v>419</v>
      </c>
      <c r="D124" s="483" t="s">
        <v>425</v>
      </c>
      <c r="E124" s="484">
        <v>36634</v>
      </c>
      <c r="F124" s="483" t="s">
        <v>32</v>
      </c>
      <c r="G124" s="483">
        <v>3.6</v>
      </c>
      <c r="H124" s="483" t="s">
        <v>420</v>
      </c>
      <c r="I124" s="487">
        <f t="shared" si="3"/>
        <v>3.6</v>
      </c>
      <c r="M124" s="483" t="s">
        <v>32</v>
      </c>
      <c r="N124" s="483">
        <v>6</v>
      </c>
      <c r="O124" s="483" t="s">
        <v>32</v>
      </c>
    </row>
    <row r="125" spans="1:15" ht="12">
      <c r="A125" s="483">
        <v>11597</v>
      </c>
      <c r="B125" s="483" t="s">
        <v>418</v>
      </c>
      <c r="C125" s="483" t="s">
        <v>419</v>
      </c>
      <c r="D125" s="483" t="s">
        <v>425</v>
      </c>
      <c r="E125" s="484">
        <v>36648</v>
      </c>
      <c r="F125" s="483" t="s">
        <v>276</v>
      </c>
      <c r="G125" s="483">
        <v>8.8</v>
      </c>
      <c r="H125" s="483" t="s">
        <v>420</v>
      </c>
      <c r="I125" s="487">
        <f t="shared" si="3"/>
      </c>
      <c r="M125" s="483" t="s">
        <v>32</v>
      </c>
      <c r="N125" s="483">
        <v>6</v>
      </c>
      <c r="O125" s="483" t="s">
        <v>32</v>
      </c>
    </row>
    <row r="126" spans="1:15" ht="12">
      <c r="A126" s="483">
        <v>11598</v>
      </c>
      <c r="B126" s="483" t="s">
        <v>418</v>
      </c>
      <c r="C126" s="483" t="s">
        <v>419</v>
      </c>
      <c r="D126" s="483" t="s">
        <v>425</v>
      </c>
      <c r="E126" s="484">
        <v>36661</v>
      </c>
      <c r="F126" s="483" t="s">
        <v>276</v>
      </c>
      <c r="G126" s="483">
        <v>8.8</v>
      </c>
      <c r="H126" s="483" t="s">
        <v>420</v>
      </c>
      <c r="I126" s="487">
        <f t="shared" si="3"/>
      </c>
      <c r="M126" s="483" t="s">
        <v>32</v>
      </c>
      <c r="N126" s="483">
        <v>6</v>
      </c>
      <c r="O126" s="483" t="s">
        <v>32</v>
      </c>
    </row>
    <row r="127" spans="1:15" ht="12">
      <c r="A127" s="483">
        <v>11599</v>
      </c>
      <c r="B127" s="483" t="s">
        <v>418</v>
      </c>
      <c r="C127" s="483" t="s">
        <v>419</v>
      </c>
      <c r="D127" s="483" t="s">
        <v>425</v>
      </c>
      <c r="E127" s="484">
        <v>36683</v>
      </c>
      <c r="F127" s="483" t="s">
        <v>32</v>
      </c>
      <c r="G127" s="483">
        <v>3</v>
      </c>
      <c r="H127" s="483" t="s">
        <v>420</v>
      </c>
      <c r="I127" s="487">
        <f t="shared" si="3"/>
        <v>3</v>
      </c>
      <c r="M127" s="483" t="s">
        <v>32</v>
      </c>
      <c r="N127" s="483">
        <v>6</v>
      </c>
      <c r="O127" s="483" t="s">
        <v>32</v>
      </c>
    </row>
    <row r="128" spans="1:15" ht="12">
      <c r="A128" s="483">
        <v>11600</v>
      </c>
      <c r="B128" s="483" t="s">
        <v>418</v>
      </c>
      <c r="C128" s="483" t="s">
        <v>419</v>
      </c>
      <c r="D128" s="483" t="s">
        <v>425</v>
      </c>
      <c r="E128" s="484">
        <v>36690</v>
      </c>
      <c r="F128" s="483" t="s">
        <v>32</v>
      </c>
      <c r="G128" s="483">
        <v>11</v>
      </c>
      <c r="H128" s="483" t="s">
        <v>420</v>
      </c>
      <c r="I128" s="487">
        <f t="shared" si="3"/>
        <v>11</v>
      </c>
      <c r="M128" s="483" t="s">
        <v>32</v>
      </c>
      <c r="N128" s="483">
        <v>6</v>
      </c>
      <c r="O128" s="483" t="s">
        <v>32</v>
      </c>
    </row>
    <row r="129" spans="1:15" ht="12">
      <c r="A129" s="483">
        <v>11601</v>
      </c>
      <c r="B129" s="483" t="s">
        <v>418</v>
      </c>
      <c r="C129" s="483" t="s">
        <v>419</v>
      </c>
      <c r="D129" s="483" t="s">
        <v>425</v>
      </c>
      <c r="E129" s="484">
        <v>36696</v>
      </c>
      <c r="F129" s="483" t="s">
        <v>32</v>
      </c>
      <c r="G129" s="483">
        <v>3</v>
      </c>
      <c r="H129" s="483" t="s">
        <v>420</v>
      </c>
      <c r="I129" s="487">
        <f t="shared" si="3"/>
        <v>3</v>
      </c>
      <c r="M129" s="483" t="s">
        <v>32</v>
      </c>
      <c r="N129" s="483">
        <v>6</v>
      </c>
      <c r="O129" s="483" t="s">
        <v>32</v>
      </c>
    </row>
    <row r="130" spans="1:15" ht="12">
      <c r="A130" s="483">
        <v>11602</v>
      </c>
      <c r="B130" s="483" t="s">
        <v>418</v>
      </c>
      <c r="C130" s="483" t="s">
        <v>419</v>
      </c>
      <c r="D130" s="483" t="s">
        <v>425</v>
      </c>
      <c r="E130" s="484">
        <v>36739</v>
      </c>
      <c r="F130" s="483" t="s">
        <v>32</v>
      </c>
      <c r="G130" s="483">
        <v>5.8</v>
      </c>
      <c r="H130" s="483" t="s">
        <v>420</v>
      </c>
      <c r="I130" s="487">
        <f t="shared" si="3"/>
        <v>5.8</v>
      </c>
      <c r="M130" s="483" t="s">
        <v>32</v>
      </c>
      <c r="N130" s="483">
        <v>6</v>
      </c>
      <c r="O130" s="483" t="s">
        <v>32</v>
      </c>
    </row>
    <row r="131" spans="1:15" ht="12">
      <c r="A131" s="483">
        <v>11603</v>
      </c>
      <c r="B131" s="483" t="s">
        <v>418</v>
      </c>
      <c r="C131" s="483" t="s">
        <v>419</v>
      </c>
      <c r="D131" s="483" t="s">
        <v>425</v>
      </c>
      <c r="E131" s="484">
        <v>36754</v>
      </c>
      <c r="F131" s="483" t="s">
        <v>32</v>
      </c>
      <c r="G131" s="483">
        <v>5.9</v>
      </c>
      <c r="H131" s="483" t="s">
        <v>420</v>
      </c>
      <c r="I131" s="487">
        <f t="shared" si="3"/>
        <v>5.9</v>
      </c>
      <c r="M131" s="483" t="s">
        <v>32</v>
      </c>
      <c r="N131" s="483">
        <v>6</v>
      </c>
      <c r="O131" s="483" t="s">
        <v>32</v>
      </c>
    </row>
    <row r="132" spans="1:15" ht="12">
      <c r="A132" s="483">
        <v>11604</v>
      </c>
      <c r="B132" s="483" t="s">
        <v>418</v>
      </c>
      <c r="C132" s="483" t="s">
        <v>419</v>
      </c>
      <c r="D132" s="483" t="s">
        <v>425</v>
      </c>
      <c r="E132" s="484">
        <v>36769</v>
      </c>
      <c r="F132" s="483" t="s">
        <v>276</v>
      </c>
      <c r="G132" s="483">
        <v>5</v>
      </c>
      <c r="H132" s="483" t="s">
        <v>420</v>
      </c>
      <c r="I132" s="487">
        <f t="shared" si="3"/>
      </c>
      <c r="M132" s="483" t="s">
        <v>32</v>
      </c>
      <c r="N132" s="483">
        <v>6</v>
      </c>
      <c r="O132" s="483" t="s">
        <v>32</v>
      </c>
    </row>
    <row r="133" spans="1:15" ht="12">
      <c r="A133" s="483">
        <v>11605</v>
      </c>
      <c r="B133" s="483" t="s">
        <v>418</v>
      </c>
      <c r="C133" s="483" t="s">
        <v>419</v>
      </c>
      <c r="D133" s="483" t="s">
        <v>425</v>
      </c>
      <c r="E133" s="484">
        <v>36782</v>
      </c>
      <c r="F133" s="483" t="s">
        <v>276</v>
      </c>
      <c r="G133" s="483">
        <v>5</v>
      </c>
      <c r="H133" s="483" t="s">
        <v>420</v>
      </c>
      <c r="I133" s="487">
        <f t="shared" si="3"/>
      </c>
      <c r="M133" s="483" t="s">
        <v>32</v>
      </c>
      <c r="N133" s="483">
        <v>6</v>
      </c>
      <c r="O133" s="483" t="s">
        <v>32</v>
      </c>
    </row>
    <row r="134" spans="1:15" ht="12">
      <c r="A134" s="483">
        <v>11606</v>
      </c>
      <c r="B134" s="483" t="s">
        <v>418</v>
      </c>
      <c r="C134" s="483" t="s">
        <v>419</v>
      </c>
      <c r="D134" s="483" t="s">
        <v>425</v>
      </c>
      <c r="E134" s="484">
        <v>36789</v>
      </c>
      <c r="F134" s="483" t="s">
        <v>276</v>
      </c>
      <c r="G134" s="483">
        <v>5</v>
      </c>
      <c r="H134" s="483" t="s">
        <v>420</v>
      </c>
      <c r="I134" s="487">
        <f t="shared" si="3"/>
      </c>
      <c r="M134" s="483" t="s">
        <v>32</v>
      </c>
      <c r="N134" s="483">
        <v>6</v>
      </c>
      <c r="O134" s="483" t="s">
        <v>32</v>
      </c>
    </row>
    <row r="135" spans="1:15" ht="12">
      <c r="A135" s="483">
        <v>11607</v>
      </c>
      <c r="B135" s="483" t="s">
        <v>418</v>
      </c>
      <c r="C135" s="483" t="s">
        <v>419</v>
      </c>
      <c r="D135" s="483" t="s">
        <v>425</v>
      </c>
      <c r="E135" s="484">
        <v>36803</v>
      </c>
      <c r="F135" s="483" t="s">
        <v>276</v>
      </c>
      <c r="G135" s="483">
        <v>5</v>
      </c>
      <c r="H135" s="483" t="s">
        <v>420</v>
      </c>
      <c r="I135" s="487">
        <f t="shared" si="3"/>
      </c>
      <c r="M135" s="483" t="s">
        <v>32</v>
      </c>
      <c r="N135" s="483">
        <v>6</v>
      </c>
      <c r="O135" s="483" t="s">
        <v>32</v>
      </c>
    </row>
    <row r="136" spans="1:15" ht="12">
      <c r="A136" s="483">
        <v>11608</v>
      </c>
      <c r="B136" s="483" t="s">
        <v>418</v>
      </c>
      <c r="C136" s="483" t="s">
        <v>419</v>
      </c>
      <c r="D136" s="483" t="s">
        <v>425</v>
      </c>
      <c r="E136" s="484">
        <v>36817</v>
      </c>
      <c r="F136" s="483" t="s">
        <v>276</v>
      </c>
      <c r="G136" s="483">
        <v>5</v>
      </c>
      <c r="H136" s="483" t="s">
        <v>420</v>
      </c>
      <c r="I136" s="487">
        <f t="shared" si="3"/>
      </c>
      <c r="M136" s="483" t="s">
        <v>32</v>
      </c>
      <c r="N136" s="483">
        <v>6</v>
      </c>
      <c r="O136" s="483" t="s">
        <v>32</v>
      </c>
    </row>
    <row r="137" spans="1:15" ht="12">
      <c r="A137" s="483">
        <v>11609</v>
      </c>
      <c r="B137" s="483" t="s">
        <v>418</v>
      </c>
      <c r="C137" s="483" t="s">
        <v>419</v>
      </c>
      <c r="D137" s="483" t="s">
        <v>425</v>
      </c>
      <c r="E137" s="484">
        <v>36831</v>
      </c>
      <c r="F137" s="483" t="s">
        <v>32</v>
      </c>
      <c r="G137" s="483">
        <v>12.1</v>
      </c>
      <c r="H137" s="483" t="s">
        <v>420</v>
      </c>
      <c r="I137" s="487">
        <f t="shared" si="3"/>
        <v>12.1</v>
      </c>
      <c r="M137" s="483" t="s">
        <v>32</v>
      </c>
      <c r="N137" s="483">
        <v>6</v>
      </c>
      <c r="O137" s="483" t="s">
        <v>32</v>
      </c>
    </row>
    <row r="138" spans="1:15" ht="12">
      <c r="A138" s="483">
        <v>11610</v>
      </c>
      <c r="B138" s="483" t="s">
        <v>418</v>
      </c>
      <c r="C138" s="483" t="s">
        <v>419</v>
      </c>
      <c r="D138" s="483" t="s">
        <v>425</v>
      </c>
      <c r="E138" s="484">
        <v>36845</v>
      </c>
      <c r="F138" s="483" t="s">
        <v>32</v>
      </c>
      <c r="G138" s="483">
        <v>6.9</v>
      </c>
      <c r="H138" s="483" t="s">
        <v>420</v>
      </c>
      <c r="I138" s="487">
        <f t="shared" si="3"/>
        <v>6.9</v>
      </c>
      <c r="M138" s="483" t="s">
        <v>32</v>
      </c>
      <c r="N138" s="483">
        <v>6</v>
      </c>
      <c r="O138" s="483" t="s">
        <v>32</v>
      </c>
    </row>
    <row r="139" spans="1:15" ht="12">
      <c r="A139" s="483">
        <v>11611</v>
      </c>
      <c r="B139" s="483" t="s">
        <v>418</v>
      </c>
      <c r="C139" s="483" t="s">
        <v>419</v>
      </c>
      <c r="D139" s="483" t="s">
        <v>425</v>
      </c>
      <c r="E139" s="484">
        <v>36849</v>
      </c>
      <c r="F139" s="483" t="s">
        <v>32</v>
      </c>
      <c r="G139" s="483">
        <v>5.5</v>
      </c>
      <c r="H139" s="483" t="s">
        <v>420</v>
      </c>
      <c r="I139" s="487">
        <f t="shared" si="3"/>
        <v>5.5</v>
      </c>
      <c r="M139" s="483" t="s">
        <v>32</v>
      </c>
      <c r="N139" s="483">
        <v>6</v>
      </c>
      <c r="O139" s="483" t="s">
        <v>32</v>
      </c>
    </row>
    <row r="140" spans="1:15" ht="12">
      <c r="A140" s="483">
        <v>11612</v>
      </c>
      <c r="B140" s="483" t="s">
        <v>418</v>
      </c>
      <c r="C140" s="483" t="s">
        <v>419</v>
      </c>
      <c r="D140" s="483" t="s">
        <v>425</v>
      </c>
      <c r="E140" s="484">
        <v>36865</v>
      </c>
      <c r="F140" s="483" t="s">
        <v>276</v>
      </c>
      <c r="G140" s="483">
        <v>5</v>
      </c>
      <c r="H140" s="483" t="s">
        <v>420</v>
      </c>
      <c r="I140" s="487">
        <f t="shared" si="3"/>
      </c>
      <c r="M140" s="483" t="s">
        <v>32</v>
      </c>
      <c r="N140" s="483">
        <v>6</v>
      </c>
      <c r="O140" s="483" t="s">
        <v>32</v>
      </c>
    </row>
    <row r="141" spans="1:15" ht="12">
      <c r="A141" s="483">
        <v>11613</v>
      </c>
      <c r="B141" s="483" t="s">
        <v>418</v>
      </c>
      <c r="C141" s="483" t="s">
        <v>419</v>
      </c>
      <c r="D141" s="483" t="s">
        <v>425</v>
      </c>
      <c r="E141" s="484">
        <v>36879</v>
      </c>
      <c r="F141" s="483" t="s">
        <v>32</v>
      </c>
      <c r="G141" s="483">
        <v>6.8</v>
      </c>
      <c r="H141" s="483" t="s">
        <v>420</v>
      </c>
      <c r="I141" s="487">
        <f t="shared" si="3"/>
        <v>6.8</v>
      </c>
      <c r="M141" s="483" t="s">
        <v>32</v>
      </c>
      <c r="N141" s="483">
        <v>6</v>
      </c>
      <c r="O141" s="483" t="s">
        <v>32</v>
      </c>
    </row>
    <row r="142" spans="1:15" ht="12">
      <c r="A142" s="483">
        <v>11614</v>
      </c>
      <c r="B142" s="483" t="s">
        <v>418</v>
      </c>
      <c r="C142" s="483" t="s">
        <v>419</v>
      </c>
      <c r="D142" s="483" t="s">
        <v>425</v>
      </c>
      <c r="E142" s="484">
        <v>36894</v>
      </c>
      <c r="F142" s="483" t="s">
        <v>32</v>
      </c>
      <c r="G142" s="483">
        <v>7.2</v>
      </c>
      <c r="H142" s="483" t="s">
        <v>420</v>
      </c>
      <c r="I142" s="487">
        <f t="shared" si="3"/>
        <v>7.2</v>
      </c>
      <c r="M142" s="483" t="s">
        <v>32</v>
      </c>
      <c r="N142" s="483">
        <v>6</v>
      </c>
      <c r="O142" s="483" t="s">
        <v>32</v>
      </c>
    </row>
    <row r="143" spans="1:15" ht="12">
      <c r="A143" s="483">
        <v>11615</v>
      </c>
      <c r="B143" s="483" t="s">
        <v>418</v>
      </c>
      <c r="C143" s="483" t="s">
        <v>419</v>
      </c>
      <c r="D143" s="483" t="s">
        <v>425</v>
      </c>
      <c r="E143" s="484">
        <v>36907</v>
      </c>
      <c r="F143" s="483" t="s">
        <v>32</v>
      </c>
      <c r="G143" s="483">
        <v>6.5</v>
      </c>
      <c r="H143" s="483" t="s">
        <v>420</v>
      </c>
      <c r="I143" s="487">
        <f t="shared" si="3"/>
        <v>6.5</v>
      </c>
      <c r="M143" s="483" t="s">
        <v>32</v>
      </c>
      <c r="N143" s="483">
        <v>6</v>
      </c>
      <c r="O143" s="483" t="s">
        <v>32</v>
      </c>
    </row>
    <row r="144" spans="1:15" ht="12">
      <c r="A144" s="483">
        <v>11616</v>
      </c>
      <c r="B144" s="483" t="s">
        <v>418</v>
      </c>
      <c r="C144" s="483" t="s">
        <v>419</v>
      </c>
      <c r="D144" s="483" t="s">
        <v>425</v>
      </c>
      <c r="E144" s="484">
        <v>36919</v>
      </c>
      <c r="F144" s="483" t="s">
        <v>32</v>
      </c>
      <c r="G144" s="483">
        <v>7.2</v>
      </c>
      <c r="H144" s="483" t="s">
        <v>420</v>
      </c>
      <c r="I144" s="487">
        <f t="shared" si="3"/>
        <v>7.2</v>
      </c>
      <c r="M144" s="483" t="s">
        <v>32</v>
      </c>
      <c r="N144" s="483">
        <v>6</v>
      </c>
      <c r="O144" s="483" t="s">
        <v>32</v>
      </c>
    </row>
    <row r="145" spans="1:15" ht="12">
      <c r="A145" s="483">
        <v>11617</v>
      </c>
      <c r="B145" s="483" t="s">
        <v>418</v>
      </c>
      <c r="C145" s="483" t="s">
        <v>419</v>
      </c>
      <c r="D145" s="483" t="s">
        <v>425</v>
      </c>
      <c r="E145" s="484">
        <v>36927</v>
      </c>
      <c r="F145" s="483" t="s">
        <v>32</v>
      </c>
      <c r="G145" s="483">
        <v>6.2</v>
      </c>
      <c r="H145" s="483" t="s">
        <v>420</v>
      </c>
      <c r="I145" s="487">
        <f t="shared" si="3"/>
        <v>6.2</v>
      </c>
      <c r="M145" s="483" t="s">
        <v>32</v>
      </c>
      <c r="N145" s="483">
        <v>6</v>
      </c>
      <c r="O145" s="483" t="s">
        <v>32</v>
      </c>
    </row>
    <row r="146" spans="1:15" ht="12">
      <c r="A146" s="483">
        <v>11618</v>
      </c>
      <c r="B146" s="483" t="s">
        <v>418</v>
      </c>
      <c r="C146" s="483" t="s">
        <v>419</v>
      </c>
      <c r="D146" s="483" t="s">
        <v>425</v>
      </c>
      <c r="E146" s="484">
        <v>36958</v>
      </c>
      <c r="F146" s="483" t="s">
        <v>32</v>
      </c>
      <c r="G146" s="483">
        <v>4</v>
      </c>
      <c r="H146" s="483" t="s">
        <v>420</v>
      </c>
      <c r="I146" s="487">
        <f t="shared" si="3"/>
        <v>4</v>
      </c>
      <c r="M146" s="483" t="s">
        <v>32</v>
      </c>
      <c r="N146" s="483">
        <v>6</v>
      </c>
      <c r="O146" s="483" t="s">
        <v>32</v>
      </c>
    </row>
    <row r="147" spans="1:15" ht="12">
      <c r="A147" s="483">
        <v>11619</v>
      </c>
      <c r="B147" s="483" t="s">
        <v>418</v>
      </c>
      <c r="C147" s="483" t="s">
        <v>419</v>
      </c>
      <c r="D147" s="483" t="s">
        <v>425</v>
      </c>
      <c r="E147" s="484">
        <v>36970</v>
      </c>
      <c r="F147" s="483" t="s">
        <v>32</v>
      </c>
      <c r="G147" s="483">
        <v>5</v>
      </c>
      <c r="H147" s="483" t="s">
        <v>420</v>
      </c>
      <c r="I147" s="487">
        <f t="shared" si="3"/>
        <v>5</v>
      </c>
      <c r="M147" s="483" t="s">
        <v>32</v>
      </c>
      <c r="N147" s="483">
        <v>6</v>
      </c>
      <c r="O147" s="483" t="s">
        <v>32</v>
      </c>
    </row>
    <row r="148" spans="1:15" ht="12">
      <c r="A148" s="483">
        <v>11620</v>
      </c>
      <c r="B148" s="483" t="s">
        <v>418</v>
      </c>
      <c r="C148" s="483" t="s">
        <v>419</v>
      </c>
      <c r="D148" s="483" t="s">
        <v>425</v>
      </c>
      <c r="E148" s="484">
        <v>36984</v>
      </c>
      <c r="F148" s="483" t="s">
        <v>32</v>
      </c>
      <c r="G148" s="483">
        <v>8.6</v>
      </c>
      <c r="H148" s="483" t="s">
        <v>420</v>
      </c>
      <c r="I148" s="487">
        <f t="shared" si="3"/>
        <v>8.6</v>
      </c>
      <c r="M148" s="483" t="s">
        <v>32</v>
      </c>
      <c r="N148" s="483">
        <v>6</v>
      </c>
      <c r="O148" s="483" t="s">
        <v>32</v>
      </c>
    </row>
    <row r="149" spans="1:15" ht="12">
      <c r="A149" s="483">
        <v>11621</v>
      </c>
      <c r="B149" s="483" t="s">
        <v>418</v>
      </c>
      <c r="C149" s="483" t="s">
        <v>419</v>
      </c>
      <c r="D149" s="483" t="s">
        <v>425</v>
      </c>
      <c r="E149" s="484">
        <v>36998</v>
      </c>
      <c r="F149" s="483" t="s">
        <v>32</v>
      </c>
      <c r="G149" s="483">
        <v>9.2</v>
      </c>
      <c r="H149" s="483" t="s">
        <v>420</v>
      </c>
      <c r="I149" s="487">
        <f aca="true" t="shared" si="4" ref="I149:I180">IF(G149="","",IF(F149="&lt;","",G149))</f>
        <v>9.2</v>
      </c>
      <c r="M149" s="483" t="s">
        <v>32</v>
      </c>
      <c r="N149" s="483">
        <v>6</v>
      </c>
      <c r="O149" s="483" t="s">
        <v>32</v>
      </c>
    </row>
    <row r="150" spans="1:15" ht="12">
      <c r="A150" s="483">
        <v>11622</v>
      </c>
      <c r="B150" s="483" t="s">
        <v>418</v>
      </c>
      <c r="C150" s="483" t="s">
        <v>419</v>
      </c>
      <c r="D150" s="483" t="s">
        <v>425</v>
      </c>
      <c r="E150" s="484">
        <v>37018</v>
      </c>
      <c r="F150" s="483" t="s">
        <v>32</v>
      </c>
      <c r="G150" s="483">
        <v>7.5</v>
      </c>
      <c r="H150" s="483" t="s">
        <v>420</v>
      </c>
      <c r="I150" s="487">
        <f t="shared" si="4"/>
        <v>7.5</v>
      </c>
      <c r="M150" s="483" t="s">
        <v>32</v>
      </c>
      <c r="N150" s="483">
        <v>6</v>
      </c>
      <c r="O150" s="483" t="s">
        <v>32</v>
      </c>
    </row>
    <row r="151" spans="1:15" ht="12">
      <c r="A151" s="483">
        <v>11623</v>
      </c>
      <c r="B151" s="483" t="s">
        <v>418</v>
      </c>
      <c r="C151" s="483" t="s">
        <v>419</v>
      </c>
      <c r="D151" s="483" t="s">
        <v>425</v>
      </c>
      <c r="E151" s="484">
        <v>37026</v>
      </c>
      <c r="F151" s="483" t="s">
        <v>32</v>
      </c>
      <c r="G151" s="483">
        <v>9.9</v>
      </c>
      <c r="H151" s="483" t="s">
        <v>420</v>
      </c>
      <c r="I151" s="487">
        <f t="shared" si="4"/>
        <v>9.9</v>
      </c>
      <c r="M151" s="483" t="s">
        <v>32</v>
      </c>
      <c r="N151" s="483">
        <v>6</v>
      </c>
      <c r="O151" s="483" t="s">
        <v>32</v>
      </c>
    </row>
    <row r="152" spans="1:15" ht="12">
      <c r="A152" s="483">
        <v>11624</v>
      </c>
      <c r="B152" s="483" t="s">
        <v>418</v>
      </c>
      <c r="C152" s="483" t="s">
        <v>419</v>
      </c>
      <c r="D152" s="483" t="s">
        <v>425</v>
      </c>
      <c r="E152" s="484">
        <v>37039</v>
      </c>
      <c r="F152" s="483" t="s">
        <v>32</v>
      </c>
      <c r="G152" s="483">
        <v>8.1</v>
      </c>
      <c r="H152" s="483" t="s">
        <v>420</v>
      </c>
      <c r="I152" s="487">
        <f t="shared" si="4"/>
        <v>8.1</v>
      </c>
      <c r="M152" s="483" t="s">
        <v>32</v>
      </c>
      <c r="N152" s="483">
        <v>6</v>
      </c>
      <c r="O152" s="483" t="s">
        <v>32</v>
      </c>
    </row>
    <row r="153" spans="1:15" ht="12">
      <c r="A153" s="483">
        <v>11625</v>
      </c>
      <c r="B153" s="483" t="s">
        <v>418</v>
      </c>
      <c r="C153" s="483" t="s">
        <v>419</v>
      </c>
      <c r="D153" s="483" t="s">
        <v>425</v>
      </c>
      <c r="E153" s="484">
        <v>37047</v>
      </c>
      <c r="F153" s="483" t="s">
        <v>32</v>
      </c>
      <c r="G153" s="483">
        <v>7.1</v>
      </c>
      <c r="H153" s="483" t="s">
        <v>420</v>
      </c>
      <c r="I153" s="487">
        <f t="shared" si="4"/>
        <v>7.1</v>
      </c>
      <c r="M153" s="483" t="s">
        <v>32</v>
      </c>
      <c r="N153" s="483">
        <v>6</v>
      </c>
      <c r="O153" s="483" t="s">
        <v>32</v>
      </c>
    </row>
    <row r="154" spans="1:15" ht="12">
      <c r="A154" s="483">
        <v>11626</v>
      </c>
      <c r="B154" s="483" t="s">
        <v>418</v>
      </c>
      <c r="C154" s="483" t="s">
        <v>419</v>
      </c>
      <c r="D154" s="483" t="s">
        <v>425</v>
      </c>
      <c r="E154" s="484">
        <v>37061</v>
      </c>
      <c r="F154" s="483" t="s">
        <v>32</v>
      </c>
      <c r="G154" s="483">
        <v>6.4</v>
      </c>
      <c r="H154" s="483" t="s">
        <v>420</v>
      </c>
      <c r="I154" s="487">
        <f t="shared" si="4"/>
        <v>6.4</v>
      </c>
      <c r="M154" s="483" t="s">
        <v>32</v>
      </c>
      <c r="N154" s="483">
        <v>6</v>
      </c>
      <c r="O154" s="483" t="s">
        <v>32</v>
      </c>
    </row>
    <row r="155" spans="1:15" ht="12">
      <c r="A155" s="483">
        <v>11627</v>
      </c>
      <c r="B155" s="483" t="s">
        <v>418</v>
      </c>
      <c r="C155" s="483" t="s">
        <v>419</v>
      </c>
      <c r="D155" s="483" t="s">
        <v>425</v>
      </c>
      <c r="E155" s="484">
        <v>37074</v>
      </c>
      <c r="F155" s="483" t="s">
        <v>32</v>
      </c>
      <c r="G155" s="483">
        <v>4.2</v>
      </c>
      <c r="H155" s="483" t="s">
        <v>420</v>
      </c>
      <c r="I155" s="487">
        <f t="shared" si="4"/>
        <v>4.2</v>
      </c>
      <c r="M155" s="483" t="s">
        <v>32</v>
      </c>
      <c r="N155" s="483">
        <v>6</v>
      </c>
      <c r="O155" s="483" t="s">
        <v>32</v>
      </c>
    </row>
    <row r="156" spans="1:15" ht="12">
      <c r="A156" s="483">
        <v>11628</v>
      </c>
      <c r="B156" s="483" t="s">
        <v>418</v>
      </c>
      <c r="C156" s="483" t="s">
        <v>419</v>
      </c>
      <c r="D156" s="483" t="s">
        <v>425</v>
      </c>
      <c r="E156" s="484">
        <v>37088</v>
      </c>
      <c r="F156" s="483" t="s">
        <v>32</v>
      </c>
      <c r="G156" s="483">
        <v>8</v>
      </c>
      <c r="H156" s="483" t="s">
        <v>420</v>
      </c>
      <c r="I156" s="487">
        <f t="shared" si="4"/>
        <v>8</v>
      </c>
      <c r="M156" s="483" t="s">
        <v>32</v>
      </c>
      <c r="N156" s="483">
        <v>6</v>
      </c>
      <c r="O156" s="483" t="s">
        <v>32</v>
      </c>
    </row>
    <row r="157" spans="1:15" ht="12">
      <c r="A157" s="483">
        <v>11629</v>
      </c>
      <c r="B157" s="483" t="s">
        <v>418</v>
      </c>
      <c r="C157" s="483" t="s">
        <v>419</v>
      </c>
      <c r="D157" s="483" t="s">
        <v>425</v>
      </c>
      <c r="E157" s="484">
        <v>37104</v>
      </c>
      <c r="F157" s="483" t="s">
        <v>32</v>
      </c>
      <c r="G157" s="483">
        <v>6.9</v>
      </c>
      <c r="H157" s="483" t="s">
        <v>420</v>
      </c>
      <c r="I157" s="487">
        <f t="shared" si="4"/>
        <v>6.9</v>
      </c>
      <c r="M157" s="483" t="s">
        <v>32</v>
      </c>
      <c r="N157" s="483">
        <v>6</v>
      </c>
      <c r="O157" s="483" t="s">
        <v>32</v>
      </c>
    </row>
    <row r="158" spans="1:15" ht="12">
      <c r="A158" s="483">
        <v>11630</v>
      </c>
      <c r="B158" s="483" t="s">
        <v>418</v>
      </c>
      <c r="C158" s="483" t="s">
        <v>419</v>
      </c>
      <c r="D158" s="483" t="s">
        <v>425</v>
      </c>
      <c r="E158" s="484">
        <v>37118</v>
      </c>
      <c r="F158" s="483" t="s">
        <v>276</v>
      </c>
      <c r="G158" s="483">
        <v>5</v>
      </c>
      <c r="H158" s="483" t="s">
        <v>420</v>
      </c>
      <c r="I158" s="487">
        <f t="shared" si="4"/>
      </c>
      <c r="M158" s="483" t="s">
        <v>32</v>
      </c>
      <c r="N158" s="483">
        <v>6</v>
      </c>
      <c r="O158" s="483" t="s">
        <v>32</v>
      </c>
    </row>
    <row r="159" spans="1:15" ht="12">
      <c r="A159" s="483">
        <v>11631</v>
      </c>
      <c r="B159" s="483" t="s">
        <v>418</v>
      </c>
      <c r="C159" s="483" t="s">
        <v>419</v>
      </c>
      <c r="D159" s="483" t="s">
        <v>425</v>
      </c>
      <c r="E159" s="484">
        <v>37129</v>
      </c>
      <c r="F159" s="483" t="s">
        <v>276</v>
      </c>
      <c r="G159" s="483">
        <v>5</v>
      </c>
      <c r="H159" s="483" t="s">
        <v>420</v>
      </c>
      <c r="I159" s="487">
        <f t="shared" si="4"/>
      </c>
      <c r="M159" s="483" t="s">
        <v>32</v>
      </c>
      <c r="N159" s="483">
        <v>6</v>
      </c>
      <c r="O159" s="483" t="s">
        <v>32</v>
      </c>
    </row>
    <row r="160" spans="1:15" ht="12">
      <c r="A160" s="483">
        <v>11632</v>
      </c>
      <c r="B160" s="483" t="s">
        <v>418</v>
      </c>
      <c r="C160" s="483" t="s">
        <v>419</v>
      </c>
      <c r="D160" s="483" t="s">
        <v>425</v>
      </c>
      <c r="E160" s="484">
        <v>37138</v>
      </c>
      <c r="F160" s="483" t="s">
        <v>32</v>
      </c>
      <c r="G160" s="483">
        <v>6.7</v>
      </c>
      <c r="H160" s="483" t="s">
        <v>420</v>
      </c>
      <c r="I160" s="487">
        <f t="shared" si="4"/>
        <v>6.7</v>
      </c>
      <c r="M160" s="483" t="s">
        <v>32</v>
      </c>
      <c r="N160" s="483">
        <v>6</v>
      </c>
      <c r="O160" s="483" t="s">
        <v>32</v>
      </c>
    </row>
    <row r="161" spans="1:15" ht="12">
      <c r="A161" s="483">
        <v>11633</v>
      </c>
      <c r="B161" s="483" t="s">
        <v>418</v>
      </c>
      <c r="C161" s="483" t="s">
        <v>419</v>
      </c>
      <c r="D161" s="483" t="s">
        <v>425</v>
      </c>
      <c r="E161" s="484">
        <v>37151</v>
      </c>
      <c r="F161" s="483" t="s">
        <v>32</v>
      </c>
      <c r="G161" s="483">
        <v>7.2</v>
      </c>
      <c r="H161" s="483" t="s">
        <v>420</v>
      </c>
      <c r="I161" s="487">
        <f t="shared" si="4"/>
        <v>7.2</v>
      </c>
      <c r="M161" s="483" t="s">
        <v>32</v>
      </c>
      <c r="N161" s="483">
        <v>6</v>
      </c>
      <c r="O161" s="483" t="s">
        <v>32</v>
      </c>
    </row>
    <row r="162" spans="1:15" ht="12">
      <c r="A162" s="483">
        <v>11634</v>
      </c>
      <c r="B162" s="483" t="s">
        <v>418</v>
      </c>
      <c r="C162" s="483" t="s">
        <v>419</v>
      </c>
      <c r="D162" s="483" t="s">
        <v>425</v>
      </c>
      <c r="E162" s="484">
        <v>37166</v>
      </c>
      <c r="F162" s="483" t="s">
        <v>32</v>
      </c>
      <c r="G162" s="483">
        <v>6.2</v>
      </c>
      <c r="H162" s="483" t="s">
        <v>420</v>
      </c>
      <c r="I162" s="487">
        <f t="shared" si="4"/>
        <v>6.2</v>
      </c>
      <c r="M162" s="483" t="s">
        <v>32</v>
      </c>
      <c r="N162" s="483">
        <v>6</v>
      </c>
      <c r="O162" s="483" t="s">
        <v>32</v>
      </c>
    </row>
    <row r="163" spans="1:15" ht="12">
      <c r="A163" s="483">
        <v>11635</v>
      </c>
      <c r="B163" s="483" t="s">
        <v>418</v>
      </c>
      <c r="C163" s="483" t="s">
        <v>419</v>
      </c>
      <c r="D163" s="483" t="s">
        <v>425</v>
      </c>
      <c r="E163" s="484">
        <v>37179</v>
      </c>
      <c r="F163" s="483" t="s">
        <v>32</v>
      </c>
      <c r="G163" s="483">
        <v>8</v>
      </c>
      <c r="H163" s="483" t="s">
        <v>420</v>
      </c>
      <c r="I163" s="487">
        <f t="shared" si="4"/>
        <v>8</v>
      </c>
      <c r="M163" s="483" t="s">
        <v>32</v>
      </c>
      <c r="N163" s="483">
        <v>6</v>
      </c>
      <c r="O163" s="483" t="s">
        <v>32</v>
      </c>
    </row>
    <row r="164" spans="1:15" ht="12">
      <c r="A164" s="483">
        <v>11636</v>
      </c>
      <c r="B164" s="483" t="s">
        <v>418</v>
      </c>
      <c r="C164" s="483" t="s">
        <v>419</v>
      </c>
      <c r="D164" s="483" t="s">
        <v>425</v>
      </c>
      <c r="E164" s="484">
        <v>37192</v>
      </c>
      <c r="F164" s="483" t="s">
        <v>32</v>
      </c>
      <c r="G164" s="483">
        <v>7.6</v>
      </c>
      <c r="H164" s="483" t="s">
        <v>420</v>
      </c>
      <c r="I164" s="487">
        <f t="shared" si="4"/>
        <v>7.6</v>
      </c>
      <c r="M164" s="483" t="s">
        <v>32</v>
      </c>
      <c r="N164" s="483">
        <v>6</v>
      </c>
      <c r="O164" s="483" t="s">
        <v>32</v>
      </c>
    </row>
    <row r="165" spans="1:15" ht="12">
      <c r="A165" s="483">
        <v>11637</v>
      </c>
      <c r="B165" s="483" t="s">
        <v>418</v>
      </c>
      <c r="C165" s="483" t="s">
        <v>419</v>
      </c>
      <c r="D165" s="483" t="s">
        <v>425</v>
      </c>
      <c r="E165" s="484">
        <v>37259</v>
      </c>
      <c r="F165" s="483" t="s">
        <v>32</v>
      </c>
      <c r="G165" s="483">
        <v>6.6</v>
      </c>
      <c r="H165" s="483" t="s">
        <v>420</v>
      </c>
      <c r="I165" s="487">
        <f t="shared" si="4"/>
        <v>6.6</v>
      </c>
      <c r="M165" s="483" t="s">
        <v>32</v>
      </c>
      <c r="N165" s="483">
        <v>6</v>
      </c>
      <c r="O165" s="483" t="s">
        <v>32</v>
      </c>
    </row>
    <row r="166" spans="1:15" ht="12">
      <c r="A166" s="483">
        <v>11638</v>
      </c>
      <c r="B166" s="483" t="s">
        <v>418</v>
      </c>
      <c r="C166" s="483" t="s">
        <v>419</v>
      </c>
      <c r="D166" s="483" t="s">
        <v>425</v>
      </c>
      <c r="E166" s="484">
        <v>37272</v>
      </c>
      <c r="F166" s="483" t="s">
        <v>32</v>
      </c>
      <c r="G166" s="483">
        <v>8.9</v>
      </c>
      <c r="H166" s="483" t="s">
        <v>420</v>
      </c>
      <c r="I166" s="487">
        <f t="shared" si="4"/>
        <v>8.9</v>
      </c>
      <c r="M166" s="483" t="s">
        <v>32</v>
      </c>
      <c r="N166" s="483">
        <v>6</v>
      </c>
      <c r="O166" s="483" t="s">
        <v>32</v>
      </c>
    </row>
    <row r="167" spans="1:15" ht="12">
      <c r="A167" s="483">
        <v>11639</v>
      </c>
      <c r="B167" s="483" t="s">
        <v>418</v>
      </c>
      <c r="C167" s="483" t="s">
        <v>419</v>
      </c>
      <c r="D167" s="483" t="s">
        <v>425</v>
      </c>
      <c r="E167" s="484">
        <v>37284</v>
      </c>
      <c r="F167" s="483" t="s">
        <v>32</v>
      </c>
      <c r="G167" s="483">
        <v>8.7</v>
      </c>
      <c r="H167" s="483" t="s">
        <v>420</v>
      </c>
      <c r="I167" s="487">
        <f t="shared" si="4"/>
        <v>8.7</v>
      </c>
      <c r="M167" s="483" t="s">
        <v>32</v>
      </c>
      <c r="N167" s="483">
        <v>6</v>
      </c>
      <c r="O167" s="483" t="s">
        <v>32</v>
      </c>
    </row>
    <row r="168" spans="1:15" ht="12">
      <c r="A168" s="483">
        <v>11640</v>
      </c>
      <c r="B168" s="483" t="s">
        <v>418</v>
      </c>
      <c r="C168" s="483" t="s">
        <v>419</v>
      </c>
      <c r="D168" s="483" t="s">
        <v>425</v>
      </c>
      <c r="E168" s="484">
        <v>37292</v>
      </c>
      <c r="F168" s="483" t="s">
        <v>32</v>
      </c>
      <c r="G168" s="483">
        <v>8.3</v>
      </c>
      <c r="H168" s="483" t="s">
        <v>420</v>
      </c>
      <c r="I168" s="487">
        <f t="shared" si="4"/>
        <v>8.3</v>
      </c>
      <c r="M168" s="483" t="s">
        <v>32</v>
      </c>
      <c r="N168" s="483">
        <v>6</v>
      </c>
      <c r="O168" s="483" t="s">
        <v>32</v>
      </c>
    </row>
    <row r="169" spans="1:15" ht="12">
      <c r="A169" s="483">
        <v>11641</v>
      </c>
      <c r="B169" s="483" t="s">
        <v>418</v>
      </c>
      <c r="C169" s="483" t="s">
        <v>419</v>
      </c>
      <c r="D169" s="483" t="s">
        <v>425</v>
      </c>
      <c r="E169" s="484">
        <v>37306</v>
      </c>
      <c r="F169" s="483" t="s">
        <v>32</v>
      </c>
      <c r="G169" s="483">
        <v>10</v>
      </c>
      <c r="H169" s="483" t="s">
        <v>420</v>
      </c>
      <c r="I169" s="487">
        <f t="shared" si="4"/>
        <v>10</v>
      </c>
      <c r="M169" s="483" t="s">
        <v>32</v>
      </c>
      <c r="N169" s="483">
        <v>6</v>
      </c>
      <c r="O169" s="483" t="s">
        <v>32</v>
      </c>
    </row>
    <row r="170" spans="1:15" ht="12">
      <c r="A170" s="483">
        <v>11642</v>
      </c>
      <c r="B170" s="483" t="s">
        <v>418</v>
      </c>
      <c r="C170" s="483" t="s">
        <v>419</v>
      </c>
      <c r="D170" s="483" t="s">
        <v>425</v>
      </c>
      <c r="E170" s="484">
        <v>37356</v>
      </c>
      <c r="F170" s="483" t="s">
        <v>32</v>
      </c>
      <c r="G170" s="483">
        <v>8.3</v>
      </c>
      <c r="H170" s="483" t="s">
        <v>420</v>
      </c>
      <c r="I170" s="487">
        <f t="shared" si="4"/>
        <v>8.3</v>
      </c>
      <c r="M170" s="483" t="s">
        <v>32</v>
      </c>
      <c r="N170" s="483">
        <v>6</v>
      </c>
      <c r="O170" s="483" t="s">
        <v>32</v>
      </c>
    </row>
    <row r="171" spans="1:15" ht="12">
      <c r="A171" s="483">
        <v>11643</v>
      </c>
      <c r="B171" s="483" t="s">
        <v>418</v>
      </c>
      <c r="C171" s="483" t="s">
        <v>419</v>
      </c>
      <c r="D171" s="483" t="s">
        <v>425</v>
      </c>
      <c r="E171" s="484">
        <v>37363</v>
      </c>
      <c r="F171" s="483" t="s">
        <v>32</v>
      </c>
      <c r="G171" s="483">
        <v>9.2</v>
      </c>
      <c r="H171" s="483" t="s">
        <v>420</v>
      </c>
      <c r="I171" s="487">
        <f t="shared" si="4"/>
        <v>9.2</v>
      </c>
      <c r="M171" s="483" t="s">
        <v>32</v>
      </c>
      <c r="N171" s="483">
        <v>6</v>
      </c>
      <c r="O171" s="483" t="s">
        <v>32</v>
      </c>
    </row>
    <row r="172" spans="1:15" ht="12">
      <c r="A172" s="483">
        <v>11644</v>
      </c>
      <c r="B172" s="483" t="s">
        <v>418</v>
      </c>
      <c r="C172" s="483" t="s">
        <v>419</v>
      </c>
      <c r="D172" s="483" t="s">
        <v>425</v>
      </c>
      <c r="E172" s="484">
        <v>37449</v>
      </c>
      <c r="F172" s="483" t="s">
        <v>32</v>
      </c>
      <c r="G172" s="483">
        <v>8.1</v>
      </c>
      <c r="H172" s="483" t="s">
        <v>420</v>
      </c>
      <c r="I172" s="487">
        <f t="shared" si="4"/>
        <v>8.1</v>
      </c>
      <c r="M172" s="483" t="s">
        <v>32</v>
      </c>
      <c r="N172" s="483">
        <v>6</v>
      </c>
      <c r="O172" s="483" t="s">
        <v>32</v>
      </c>
    </row>
    <row r="173" spans="1:15" ht="12">
      <c r="A173" s="483">
        <v>11645</v>
      </c>
      <c r="B173" s="483" t="s">
        <v>418</v>
      </c>
      <c r="C173" s="483" t="s">
        <v>419</v>
      </c>
      <c r="D173" s="483" t="s">
        <v>425</v>
      </c>
      <c r="E173" s="484">
        <v>37453</v>
      </c>
      <c r="F173" s="483" t="s">
        <v>32</v>
      </c>
      <c r="G173" s="483">
        <v>6.4</v>
      </c>
      <c r="H173" s="483" t="s">
        <v>420</v>
      </c>
      <c r="I173" s="487">
        <f t="shared" si="4"/>
        <v>6.4</v>
      </c>
      <c r="M173" s="483" t="s">
        <v>32</v>
      </c>
      <c r="N173" s="483">
        <v>6</v>
      </c>
      <c r="O173" s="483" t="s">
        <v>32</v>
      </c>
    </row>
    <row r="174" spans="1:15" ht="12">
      <c r="A174" s="483">
        <v>11646</v>
      </c>
      <c r="B174" s="483" t="s">
        <v>418</v>
      </c>
      <c r="C174" s="483" t="s">
        <v>419</v>
      </c>
      <c r="D174" s="483" t="s">
        <v>425</v>
      </c>
      <c r="E174" s="484">
        <v>37465</v>
      </c>
      <c r="F174" s="483" t="s">
        <v>32</v>
      </c>
      <c r="G174" s="483">
        <v>5.9</v>
      </c>
      <c r="H174" s="483" t="s">
        <v>420</v>
      </c>
      <c r="I174" s="487">
        <f t="shared" si="4"/>
        <v>5.9</v>
      </c>
      <c r="M174" s="483" t="s">
        <v>32</v>
      </c>
      <c r="N174" s="483">
        <v>6</v>
      </c>
      <c r="O174" s="483" t="s">
        <v>32</v>
      </c>
    </row>
    <row r="175" spans="1:15" ht="12">
      <c r="A175" s="483">
        <v>11647</v>
      </c>
      <c r="B175" s="483" t="s">
        <v>418</v>
      </c>
      <c r="C175" s="483" t="s">
        <v>419</v>
      </c>
      <c r="D175" s="483" t="s">
        <v>425</v>
      </c>
      <c r="E175" s="484">
        <v>37475</v>
      </c>
      <c r="F175" s="483" t="s">
        <v>32</v>
      </c>
      <c r="G175" s="483">
        <v>6.5</v>
      </c>
      <c r="H175" s="483" t="s">
        <v>420</v>
      </c>
      <c r="I175" s="487">
        <f t="shared" si="4"/>
        <v>6.5</v>
      </c>
      <c r="M175" s="483" t="s">
        <v>32</v>
      </c>
      <c r="N175" s="483">
        <v>6</v>
      </c>
      <c r="O175" s="483" t="s">
        <v>32</v>
      </c>
    </row>
    <row r="176" spans="1:15" ht="12">
      <c r="A176" s="483">
        <v>11648</v>
      </c>
      <c r="B176" s="483" t="s">
        <v>418</v>
      </c>
      <c r="C176" s="483" t="s">
        <v>419</v>
      </c>
      <c r="D176" s="483" t="s">
        <v>425</v>
      </c>
      <c r="E176" s="484">
        <v>37488</v>
      </c>
      <c r="F176" s="483" t="s">
        <v>32</v>
      </c>
      <c r="G176" s="483">
        <v>8.3</v>
      </c>
      <c r="H176" s="483" t="s">
        <v>420</v>
      </c>
      <c r="I176" s="487">
        <f t="shared" si="4"/>
        <v>8.3</v>
      </c>
      <c r="M176" s="483" t="s">
        <v>32</v>
      </c>
      <c r="N176" s="483">
        <v>6</v>
      </c>
      <c r="O176" s="483" t="s">
        <v>32</v>
      </c>
    </row>
    <row r="177" spans="1:15" ht="12">
      <c r="A177" s="483">
        <v>11649</v>
      </c>
      <c r="B177" s="483" t="s">
        <v>418</v>
      </c>
      <c r="C177" s="483" t="s">
        <v>419</v>
      </c>
      <c r="D177" s="483" t="s">
        <v>425</v>
      </c>
      <c r="E177" s="484">
        <v>37503</v>
      </c>
      <c r="F177" s="483" t="s">
        <v>32</v>
      </c>
      <c r="G177" s="483">
        <v>6.2</v>
      </c>
      <c r="H177" s="483" t="s">
        <v>420</v>
      </c>
      <c r="I177" s="487">
        <f t="shared" si="4"/>
        <v>6.2</v>
      </c>
      <c r="M177" s="483" t="s">
        <v>32</v>
      </c>
      <c r="N177" s="483">
        <v>6</v>
      </c>
      <c r="O177" s="483" t="s">
        <v>32</v>
      </c>
    </row>
    <row r="178" spans="1:15" ht="12">
      <c r="A178" s="483">
        <v>11650</v>
      </c>
      <c r="B178" s="483" t="s">
        <v>418</v>
      </c>
      <c r="C178" s="483" t="s">
        <v>419</v>
      </c>
      <c r="D178" s="483" t="s">
        <v>425</v>
      </c>
      <c r="E178" s="484">
        <v>37518</v>
      </c>
      <c r="F178" s="483" t="s">
        <v>32</v>
      </c>
      <c r="G178" s="483">
        <v>7</v>
      </c>
      <c r="H178" s="483" t="s">
        <v>420</v>
      </c>
      <c r="I178" s="487">
        <f t="shared" si="4"/>
        <v>7</v>
      </c>
      <c r="M178" s="483" t="s">
        <v>32</v>
      </c>
      <c r="N178" s="483">
        <v>6</v>
      </c>
      <c r="O178" s="483" t="s">
        <v>32</v>
      </c>
    </row>
    <row r="179" spans="1:15" ht="12">
      <c r="A179" s="483">
        <v>11651</v>
      </c>
      <c r="B179" s="483" t="s">
        <v>418</v>
      </c>
      <c r="C179" s="483" t="s">
        <v>419</v>
      </c>
      <c r="D179" s="483" t="s">
        <v>425</v>
      </c>
      <c r="E179" s="484">
        <v>37531</v>
      </c>
      <c r="F179" s="483" t="s">
        <v>32</v>
      </c>
      <c r="G179" s="483">
        <v>6.7</v>
      </c>
      <c r="H179" s="483" t="s">
        <v>420</v>
      </c>
      <c r="I179" s="487">
        <f t="shared" si="4"/>
        <v>6.7</v>
      </c>
      <c r="M179" s="483" t="s">
        <v>32</v>
      </c>
      <c r="N179" s="483">
        <v>6</v>
      </c>
      <c r="O179" s="483" t="s">
        <v>32</v>
      </c>
    </row>
    <row r="180" spans="1:15" ht="12">
      <c r="A180" s="483">
        <v>11652</v>
      </c>
      <c r="B180" s="483" t="s">
        <v>418</v>
      </c>
      <c r="C180" s="483" t="s">
        <v>419</v>
      </c>
      <c r="D180" s="483" t="s">
        <v>425</v>
      </c>
      <c r="E180" s="484">
        <v>37544</v>
      </c>
      <c r="F180" s="483" t="s">
        <v>32</v>
      </c>
      <c r="G180" s="483">
        <v>8</v>
      </c>
      <c r="H180" s="483" t="s">
        <v>420</v>
      </c>
      <c r="I180" s="487">
        <f t="shared" si="4"/>
        <v>8</v>
      </c>
      <c r="M180" s="483" t="s">
        <v>32</v>
      </c>
      <c r="N180" s="483">
        <v>6</v>
      </c>
      <c r="O180" s="483" t="s">
        <v>32</v>
      </c>
    </row>
    <row r="181" spans="1:15" ht="12">
      <c r="A181" s="483">
        <v>11653</v>
      </c>
      <c r="B181" s="483" t="s">
        <v>418</v>
      </c>
      <c r="C181" s="483" t="s">
        <v>419</v>
      </c>
      <c r="D181" s="483" t="s">
        <v>425</v>
      </c>
      <c r="E181" s="484">
        <v>37556</v>
      </c>
      <c r="F181" s="483" t="s">
        <v>32</v>
      </c>
      <c r="G181" s="483">
        <v>7</v>
      </c>
      <c r="H181" s="483" t="s">
        <v>420</v>
      </c>
      <c r="I181" s="487">
        <f aca="true" t="shared" si="5" ref="I181:I190">IF(G181="","",IF(F181="&lt;","",G181))</f>
        <v>7</v>
      </c>
      <c r="M181" s="483" t="s">
        <v>32</v>
      </c>
      <c r="N181" s="483">
        <v>6</v>
      </c>
      <c r="O181" s="483" t="s">
        <v>32</v>
      </c>
    </row>
    <row r="182" spans="1:15" ht="12">
      <c r="A182" s="483">
        <v>11654</v>
      </c>
      <c r="B182" s="483" t="s">
        <v>418</v>
      </c>
      <c r="C182" s="483" t="s">
        <v>419</v>
      </c>
      <c r="D182" s="483" t="s">
        <v>425</v>
      </c>
      <c r="E182" s="484">
        <v>37566</v>
      </c>
      <c r="F182" s="483" t="s">
        <v>32</v>
      </c>
      <c r="G182" s="483">
        <v>7.5</v>
      </c>
      <c r="H182" s="483" t="s">
        <v>420</v>
      </c>
      <c r="I182" s="487">
        <f t="shared" si="5"/>
        <v>7.5</v>
      </c>
      <c r="M182" s="483" t="s">
        <v>32</v>
      </c>
      <c r="N182" s="483">
        <v>6</v>
      </c>
      <c r="O182" s="483" t="s">
        <v>32</v>
      </c>
    </row>
    <row r="183" spans="1:15" ht="12">
      <c r="A183" s="483">
        <v>11655</v>
      </c>
      <c r="B183" s="483" t="s">
        <v>418</v>
      </c>
      <c r="C183" s="483" t="s">
        <v>419</v>
      </c>
      <c r="D183" s="483" t="s">
        <v>425</v>
      </c>
      <c r="E183" s="484">
        <v>37579</v>
      </c>
      <c r="F183" s="483" t="s">
        <v>32</v>
      </c>
      <c r="G183" s="483">
        <v>8.1</v>
      </c>
      <c r="H183" s="483" t="s">
        <v>420</v>
      </c>
      <c r="I183" s="487">
        <f t="shared" si="5"/>
        <v>8.1</v>
      </c>
      <c r="M183" s="483" t="s">
        <v>32</v>
      </c>
      <c r="N183" s="483">
        <v>6</v>
      </c>
      <c r="O183" s="483" t="s">
        <v>32</v>
      </c>
    </row>
    <row r="184" spans="1:15" ht="12">
      <c r="A184" s="483">
        <v>11656</v>
      </c>
      <c r="B184" s="483" t="s">
        <v>418</v>
      </c>
      <c r="C184" s="483" t="s">
        <v>419</v>
      </c>
      <c r="D184" s="483" t="s">
        <v>425</v>
      </c>
      <c r="E184" s="484">
        <v>37594</v>
      </c>
      <c r="F184" s="483" t="s">
        <v>32</v>
      </c>
      <c r="G184" s="483">
        <v>9</v>
      </c>
      <c r="H184" s="483" t="s">
        <v>420</v>
      </c>
      <c r="I184" s="487">
        <f t="shared" si="5"/>
        <v>9</v>
      </c>
      <c r="M184" s="483" t="s">
        <v>32</v>
      </c>
      <c r="N184" s="483">
        <v>6</v>
      </c>
      <c r="O184" s="483" t="s">
        <v>32</v>
      </c>
    </row>
    <row r="185" spans="1:15" ht="12">
      <c r="A185" s="483">
        <v>11657</v>
      </c>
      <c r="B185" s="483" t="s">
        <v>418</v>
      </c>
      <c r="C185" s="483" t="s">
        <v>419</v>
      </c>
      <c r="D185" s="483" t="s">
        <v>425</v>
      </c>
      <c r="E185" s="484">
        <v>37606</v>
      </c>
      <c r="F185" s="483" t="s">
        <v>32</v>
      </c>
      <c r="G185" s="483">
        <v>9.3</v>
      </c>
      <c r="H185" s="483" t="s">
        <v>420</v>
      </c>
      <c r="I185" s="487">
        <f t="shared" si="5"/>
        <v>9.3</v>
      </c>
      <c r="M185" s="483" t="s">
        <v>32</v>
      </c>
      <c r="N185" s="483">
        <v>6</v>
      </c>
      <c r="O185" s="483" t="s">
        <v>32</v>
      </c>
    </row>
    <row r="186" spans="1:15" ht="12">
      <c r="A186" s="483">
        <v>11658</v>
      </c>
      <c r="B186" s="483" t="s">
        <v>418</v>
      </c>
      <c r="C186" s="483" t="s">
        <v>419</v>
      </c>
      <c r="D186" s="483" t="s">
        <v>425</v>
      </c>
      <c r="E186" s="484">
        <v>37623</v>
      </c>
      <c r="F186" s="483" t="s">
        <v>32</v>
      </c>
      <c r="G186" s="483">
        <v>8.8</v>
      </c>
      <c r="H186" s="483" t="s">
        <v>420</v>
      </c>
      <c r="I186" s="487">
        <f t="shared" si="5"/>
        <v>8.8</v>
      </c>
      <c r="M186" s="483" t="s">
        <v>32</v>
      </c>
      <c r="N186" s="483">
        <v>6</v>
      </c>
      <c r="O186" s="483" t="s">
        <v>32</v>
      </c>
    </row>
    <row r="187" spans="1:15" ht="12">
      <c r="A187" s="483">
        <v>11659</v>
      </c>
      <c r="B187" s="483" t="s">
        <v>418</v>
      </c>
      <c r="C187" s="483" t="s">
        <v>419</v>
      </c>
      <c r="D187" s="483" t="s">
        <v>425</v>
      </c>
      <c r="E187" s="484">
        <v>37635</v>
      </c>
      <c r="F187" s="483" t="s">
        <v>32</v>
      </c>
      <c r="G187" s="483">
        <v>8.9</v>
      </c>
      <c r="H187" s="483" t="s">
        <v>420</v>
      </c>
      <c r="I187" s="487">
        <f t="shared" si="5"/>
        <v>8.9</v>
      </c>
      <c r="M187" s="483" t="s">
        <v>32</v>
      </c>
      <c r="N187" s="483">
        <v>6</v>
      </c>
      <c r="O187" s="483" t="s">
        <v>32</v>
      </c>
    </row>
    <row r="188" spans="1:15" ht="12">
      <c r="A188" s="483">
        <v>11660</v>
      </c>
      <c r="B188" s="483" t="s">
        <v>418</v>
      </c>
      <c r="C188" s="483" t="s">
        <v>419</v>
      </c>
      <c r="D188" s="483" t="s">
        <v>425</v>
      </c>
      <c r="E188" s="484">
        <v>37647</v>
      </c>
      <c r="F188" s="483" t="s">
        <v>32</v>
      </c>
      <c r="G188" s="483">
        <v>8.8</v>
      </c>
      <c r="H188" s="483" t="s">
        <v>420</v>
      </c>
      <c r="I188" s="487">
        <f t="shared" si="5"/>
        <v>8.8</v>
      </c>
      <c r="M188" s="483" t="s">
        <v>32</v>
      </c>
      <c r="N188" s="483">
        <v>6</v>
      </c>
      <c r="O188" s="483" t="s">
        <v>32</v>
      </c>
    </row>
    <row r="189" spans="1:15" ht="12">
      <c r="A189" s="483">
        <v>11661</v>
      </c>
      <c r="B189" s="483" t="s">
        <v>418</v>
      </c>
      <c r="C189" s="483" t="s">
        <v>419</v>
      </c>
      <c r="D189" s="483" t="s">
        <v>425</v>
      </c>
      <c r="E189" s="484">
        <v>37658</v>
      </c>
      <c r="F189" s="483" t="s">
        <v>32</v>
      </c>
      <c r="G189" s="483">
        <v>8.7</v>
      </c>
      <c r="H189" s="483" t="s">
        <v>420</v>
      </c>
      <c r="I189" s="487">
        <f t="shared" si="5"/>
        <v>8.7</v>
      </c>
      <c r="M189" s="483" t="s">
        <v>32</v>
      </c>
      <c r="N189" s="483">
        <v>6</v>
      </c>
      <c r="O189" s="483" t="s">
        <v>32</v>
      </c>
    </row>
    <row r="190" spans="1:16" ht="12">
      <c r="A190" s="483">
        <v>11662</v>
      </c>
      <c r="B190" s="483" t="s">
        <v>418</v>
      </c>
      <c r="C190" s="483" t="s">
        <v>419</v>
      </c>
      <c r="D190" s="483" t="s">
        <v>425</v>
      </c>
      <c r="E190" s="484">
        <v>37670</v>
      </c>
      <c r="F190" s="483" t="s">
        <v>32</v>
      </c>
      <c r="G190" s="483">
        <v>10.9</v>
      </c>
      <c r="H190" s="483" t="s">
        <v>420</v>
      </c>
      <c r="I190" s="487">
        <f t="shared" si="5"/>
        <v>10.9</v>
      </c>
      <c r="J190" s="485">
        <f>AVERAGE(I117:I190)</f>
        <v>7.336666666666665</v>
      </c>
      <c r="K190" s="485">
        <f>MAX(I117:I190)</f>
        <v>12.1</v>
      </c>
      <c r="L190" s="485">
        <f>MIN(I117:I190)</f>
        <v>3</v>
      </c>
      <c r="M190" s="483" t="s">
        <v>32</v>
      </c>
      <c r="N190" s="483">
        <v>6</v>
      </c>
      <c r="O190" s="483" t="s">
        <v>32</v>
      </c>
      <c r="P190" s="486">
        <v>12.1</v>
      </c>
    </row>
    <row r="191" ht="11.25">
      <c r="E191" s="484"/>
    </row>
    <row r="192" ht="11.25">
      <c r="E192" s="484"/>
    </row>
    <row r="193" spans="1:15" ht="11.25">
      <c r="A193" s="483">
        <v>12793</v>
      </c>
      <c r="B193" s="483" t="s">
        <v>418</v>
      </c>
      <c r="C193" s="483" t="s">
        <v>422</v>
      </c>
      <c r="D193" s="483" t="s">
        <v>425</v>
      </c>
      <c r="E193" s="484">
        <v>37623</v>
      </c>
      <c r="F193" s="483" t="s">
        <v>32</v>
      </c>
      <c r="G193" s="483">
        <v>8.8</v>
      </c>
      <c r="H193" s="483" t="s">
        <v>420</v>
      </c>
      <c r="I193" s="483" t="s">
        <v>32</v>
      </c>
      <c r="M193" s="483" t="s">
        <v>32</v>
      </c>
      <c r="N193" s="483">
        <v>6</v>
      </c>
      <c r="O193" s="483" t="s">
        <v>32</v>
      </c>
    </row>
    <row r="194" spans="1:15" ht="11.25">
      <c r="A194" s="483">
        <v>12794</v>
      </c>
      <c r="B194" s="483" t="s">
        <v>418</v>
      </c>
      <c r="C194" s="483" t="s">
        <v>422</v>
      </c>
      <c r="D194" s="483" t="s">
        <v>425</v>
      </c>
      <c r="E194" s="484">
        <v>37635</v>
      </c>
      <c r="F194" s="483" t="s">
        <v>32</v>
      </c>
      <c r="G194" s="483">
        <v>8.9</v>
      </c>
      <c r="H194" s="483" t="s">
        <v>420</v>
      </c>
      <c r="I194" s="483" t="s">
        <v>32</v>
      </c>
      <c r="M194" s="483" t="s">
        <v>32</v>
      </c>
      <c r="N194" s="483">
        <v>6</v>
      </c>
      <c r="O194" s="483" t="s">
        <v>32</v>
      </c>
    </row>
    <row r="195" spans="1:15" ht="11.25">
      <c r="A195" s="483">
        <v>12795</v>
      </c>
      <c r="B195" s="483" t="s">
        <v>418</v>
      </c>
      <c r="C195" s="483" t="s">
        <v>422</v>
      </c>
      <c r="D195" s="483" t="s">
        <v>425</v>
      </c>
      <c r="E195" s="484">
        <v>37647</v>
      </c>
      <c r="F195" s="483" t="s">
        <v>32</v>
      </c>
      <c r="G195" s="483">
        <v>8.8</v>
      </c>
      <c r="H195" s="483" t="s">
        <v>420</v>
      </c>
      <c r="I195" s="483" t="s">
        <v>32</v>
      </c>
      <c r="M195" s="483" t="s">
        <v>32</v>
      </c>
      <c r="N195" s="483">
        <v>6</v>
      </c>
      <c r="O195" s="483" t="s">
        <v>32</v>
      </c>
    </row>
    <row r="196" spans="1:15" ht="11.25">
      <c r="A196" s="483">
        <v>12796</v>
      </c>
      <c r="B196" s="483" t="s">
        <v>418</v>
      </c>
      <c r="C196" s="483" t="s">
        <v>422</v>
      </c>
      <c r="D196" s="483" t="s">
        <v>425</v>
      </c>
      <c r="E196" s="484">
        <v>37658</v>
      </c>
      <c r="F196" s="483" t="s">
        <v>32</v>
      </c>
      <c r="G196" s="483">
        <v>8.7</v>
      </c>
      <c r="H196" s="483" t="s">
        <v>420</v>
      </c>
      <c r="I196" s="483" t="s">
        <v>32</v>
      </c>
      <c r="M196" s="483" t="s">
        <v>32</v>
      </c>
      <c r="N196" s="483">
        <v>6</v>
      </c>
      <c r="O196" s="483" t="s">
        <v>32</v>
      </c>
    </row>
    <row r="197" spans="1:15" ht="11.25">
      <c r="A197" s="483">
        <v>12797</v>
      </c>
      <c r="B197" s="483" t="s">
        <v>418</v>
      </c>
      <c r="C197" s="483" t="s">
        <v>422</v>
      </c>
      <c r="D197" s="483" t="s">
        <v>425</v>
      </c>
      <c r="E197" s="484">
        <v>37670</v>
      </c>
      <c r="F197" s="483" t="s">
        <v>32</v>
      </c>
      <c r="G197" s="483">
        <v>10.9</v>
      </c>
      <c r="H197" s="483" t="s">
        <v>420</v>
      </c>
      <c r="I197" s="483" t="s">
        <v>32</v>
      </c>
      <c r="M197" s="483" t="s">
        <v>32</v>
      </c>
      <c r="N197" s="483">
        <v>6</v>
      </c>
      <c r="O197" s="483" t="s">
        <v>32</v>
      </c>
    </row>
    <row r="198" ht="11.25">
      <c r="E198" s="484"/>
    </row>
    <row r="199" ht="11.25">
      <c r="E199" s="484"/>
    </row>
    <row r="200" spans="1:15" ht="12">
      <c r="A200" s="483">
        <v>11675</v>
      </c>
      <c r="B200" s="483" t="s">
        <v>418</v>
      </c>
      <c r="C200" s="483" t="s">
        <v>419</v>
      </c>
      <c r="D200" s="483" t="s">
        <v>426</v>
      </c>
      <c r="E200" s="484">
        <v>36529</v>
      </c>
      <c r="F200" s="483" t="s">
        <v>276</v>
      </c>
      <c r="G200" s="483">
        <v>8</v>
      </c>
      <c r="H200" s="483" t="s">
        <v>420</v>
      </c>
      <c r="I200" s="487">
        <f aca="true" t="shared" si="6" ref="I200:I231">IF(G200="","",IF(F200="&lt;","",G200))</f>
      </c>
      <c r="M200" s="483" t="s">
        <v>32</v>
      </c>
      <c r="N200" s="483">
        <v>7</v>
      </c>
      <c r="O200" s="483" t="s">
        <v>32</v>
      </c>
    </row>
    <row r="201" spans="1:15" ht="12">
      <c r="A201" s="483">
        <v>11676</v>
      </c>
      <c r="B201" s="483" t="s">
        <v>418</v>
      </c>
      <c r="C201" s="483" t="s">
        <v>419</v>
      </c>
      <c r="D201" s="483" t="s">
        <v>426</v>
      </c>
      <c r="E201" s="484">
        <v>36557</v>
      </c>
      <c r="F201" s="483" t="s">
        <v>276</v>
      </c>
      <c r="G201" s="483">
        <v>8</v>
      </c>
      <c r="H201" s="483" t="s">
        <v>420</v>
      </c>
      <c r="I201" s="487">
        <f t="shared" si="6"/>
      </c>
      <c r="M201" s="483" t="s">
        <v>32</v>
      </c>
      <c r="N201" s="483">
        <v>7</v>
      </c>
      <c r="O201" s="483" t="s">
        <v>32</v>
      </c>
    </row>
    <row r="202" spans="1:15" ht="12">
      <c r="A202" s="483">
        <v>11677</v>
      </c>
      <c r="B202" s="483" t="s">
        <v>418</v>
      </c>
      <c r="C202" s="483" t="s">
        <v>419</v>
      </c>
      <c r="D202" s="483" t="s">
        <v>426</v>
      </c>
      <c r="E202" s="484">
        <v>36593</v>
      </c>
      <c r="F202" s="483" t="s">
        <v>276</v>
      </c>
      <c r="G202" s="483">
        <v>8</v>
      </c>
      <c r="H202" s="483" t="s">
        <v>420</v>
      </c>
      <c r="I202" s="487">
        <f t="shared" si="6"/>
      </c>
      <c r="M202" s="483" t="s">
        <v>32</v>
      </c>
      <c r="N202" s="483">
        <v>7</v>
      </c>
      <c r="O202" s="483" t="s">
        <v>32</v>
      </c>
    </row>
    <row r="203" spans="1:15" ht="12">
      <c r="A203" s="483">
        <v>11678</v>
      </c>
      <c r="B203" s="483" t="s">
        <v>418</v>
      </c>
      <c r="C203" s="483" t="s">
        <v>419</v>
      </c>
      <c r="D203" s="483" t="s">
        <v>426</v>
      </c>
      <c r="E203" s="484">
        <v>36621</v>
      </c>
      <c r="F203" s="483" t="s">
        <v>276</v>
      </c>
      <c r="G203" s="483">
        <v>8</v>
      </c>
      <c r="H203" s="483" t="s">
        <v>420</v>
      </c>
      <c r="I203" s="487">
        <f t="shared" si="6"/>
      </c>
      <c r="M203" s="483" t="s">
        <v>32</v>
      </c>
      <c r="N203" s="483">
        <v>7</v>
      </c>
      <c r="O203" s="483" t="s">
        <v>32</v>
      </c>
    </row>
    <row r="204" spans="1:15" ht="12">
      <c r="A204" s="483">
        <v>11679</v>
      </c>
      <c r="B204" s="483" t="s">
        <v>418</v>
      </c>
      <c r="C204" s="483" t="s">
        <v>419</v>
      </c>
      <c r="D204" s="483" t="s">
        <v>426</v>
      </c>
      <c r="E204" s="484">
        <v>36648</v>
      </c>
      <c r="F204" s="483" t="s">
        <v>276</v>
      </c>
      <c r="G204" s="483">
        <v>8</v>
      </c>
      <c r="H204" s="483" t="s">
        <v>420</v>
      </c>
      <c r="I204" s="487">
        <f t="shared" si="6"/>
      </c>
      <c r="M204" s="483" t="s">
        <v>32</v>
      </c>
      <c r="N204" s="483">
        <v>7</v>
      </c>
      <c r="O204" s="483" t="s">
        <v>32</v>
      </c>
    </row>
    <row r="205" spans="1:15" ht="12">
      <c r="A205" s="483">
        <v>11680</v>
      </c>
      <c r="B205" s="483" t="s">
        <v>418</v>
      </c>
      <c r="C205" s="483" t="s">
        <v>419</v>
      </c>
      <c r="D205" s="483" t="s">
        <v>426</v>
      </c>
      <c r="E205" s="484">
        <v>36683</v>
      </c>
      <c r="F205" s="483" t="s">
        <v>276</v>
      </c>
      <c r="G205" s="483">
        <v>2</v>
      </c>
      <c r="H205" s="483" t="s">
        <v>420</v>
      </c>
      <c r="I205" s="487">
        <f t="shared" si="6"/>
      </c>
      <c r="M205" s="483" t="s">
        <v>32</v>
      </c>
      <c r="N205" s="483">
        <v>7</v>
      </c>
      <c r="O205" s="483" t="s">
        <v>32</v>
      </c>
    </row>
    <row r="206" spans="1:15" ht="12">
      <c r="A206" s="483">
        <v>11681</v>
      </c>
      <c r="B206" s="483" t="s">
        <v>418</v>
      </c>
      <c r="C206" s="483" t="s">
        <v>419</v>
      </c>
      <c r="D206" s="483" t="s">
        <v>426</v>
      </c>
      <c r="E206" s="484">
        <v>36739</v>
      </c>
      <c r="F206" s="483" t="s">
        <v>276</v>
      </c>
      <c r="G206" s="483">
        <v>8</v>
      </c>
      <c r="H206" s="483" t="s">
        <v>420</v>
      </c>
      <c r="I206" s="487">
        <f t="shared" si="6"/>
      </c>
      <c r="M206" s="483" t="s">
        <v>32</v>
      </c>
      <c r="N206" s="483">
        <v>7</v>
      </c>
      <c r="O206" s="483" t="s">
        <v>32</v>
      </c>
    </row>
    <row r="207" spans="1:15" ht="12">
      <c r="A207" s="483">
        <v>11682</v>
      </c>
      <c r="B207" s="483" t="s">
        <v>418</v>
      </c>
      <c r="C207" s="483" t="s">
        <v>419</v>
      </c>
      <c r="D207" s="483" t="s">
        <v>426</v>
      </c>
      <c r="E207" s="484">
        <v>36782</v>
      </c>
      <c r="F207" s="483" t="s">
        <v>276</v>
      </c>
      <c r="G207" s="483">
        <v>8</v>
      </c>
      <c r="H207" s="483" t="s">
        <v>420</v>
      </c>
      <c r="I207" s="487">
        <f t="shared" si="6"/>
      </c>
      <c r="M207" s="483" t="s">
        <v>32</v>
      </c>
      <c r="N207" s="483">
        <v>7</v>
      </c>
      <c r="O207" s="483" t="s">
        <v>32</v>
      </c>
    </row>
    <row r="208" spans="1:15" ht="12">
      <c r="A208" s="483">
        <v>11683</v>
      </c>
      <c r="B208" s="483" t="s">
        <v>418</v>
      </c>
      <c r="C208" s="483" t="s">
        <v>419</v>
      </c>
      <c r="D208" s="483" t="s">
        <v>426</v>
      </c>
      <c r="E208" s="484">
        <v>36803</v>
      </c>
      <c r="F208" s="483" t="s">
        <v>276</v>
      </c>
      <c r="G208" s="483">
        <v>8</v>
      </c>
      <c r="H208" s="483" t="s">
        <v>420</v>
      </c>
      <c r="I208" s="487">
        <f t="shared" si="6"/>
      </c>
      <c r="M208" s="483" t="s">
        <v>32</v>
      </c>
      <c r="N208" s="483">
        <v>7</v>
      </c>
      <c r="O208" s="483" t="s">
        <v>32</v>
      </c>
    </row>
    <row r="209" spans="1:15" ht="12">
      <c r="A209" s="483">
        <v>11684</v>
      </c>
      <c r="B209" s="483" t="s">
        <v>418</v>
      </c>
      <c r="C209" s="483" t="s">
        <v>419</v>
      </c>
      <c r="D209" s="483" t="s">
        <v>426</v>
      </c>
      <c r="E209" s="484">
        <v>36831</v>
      </c>
      <c r="F209" s="483" t="s">
        <v>276</v>
      </c>
      <c r="G209" s="483">
        <v>5</v>
      </c>
      <c r="H209" s="483" t="s">
        <v>420</v>
      </c>
      <c r="I209" s="487">
        <f t="shared" si="6"/>
      </c>
      <c r="M209" s="483" t="s">
        <v>32</v>
      </c>
      <c r="N209" s="483">
        <v>7</v>
      </c>
      <c r="O209" s="483" t="s">
        <v>32</v>
      </c>
    </row>
    <row r="210" spans="1:15" ht="12">
      <c r="A210" s="483">
        <v>11685</v>
      </c>
      <c r="B210" s="483" t="s">
        <v>418</v>
      </c>
      <c r="C210" s="483" t="s">
        <v>419</v>
      </c>
      <c r="D210" s="483" t="s">
        <v>426</v>
      </c>
      <c r="E210" s="484">
        <v>36865</v>
      </c>
      <c r="F210" s="483" t="s">
        <v>276</v>
      </c>
      <c r="G210" s="483">
        <v>5</v>
      </c>
      <c r="H210" s="483" t="s">
        <v>420</v>
      </c>
      <c r="I210" s="487">
        <f t="shared" si="6"/>
      </c>
      <c r="M210" s="483" t="s">
        <v>32</v>
      </c>
      <c r="N210" s="483">
        <v>7</v>
      </c>
      <c r="O210" s="483" t="s">
        <v>32</v>
      </c>
    </row>
    <row r="211" spans="1:15" ht="12">
      <c r="A211" s="483">
        <v>11686</v>
      </c>
      <c r="B211" s="483" t="s">
        <v>418</v>
      </c>
      <c r="C211" s="483" t="s">
        <v>419</v>
      </c>
      <c r="D211" s="483" t="s">
        <v>426</v>
      </c>
      <c r="E211" s="484">
        <v>36894</v>
      </c>
      <c r="F211" s="483" t="s">
        <v>276</v>
      </c>
      <c r="G211" s="483">
        <v>5</v>
      </c>
      <c r="H211" s="483" t="s">
        <v>420</v>
      </c>
      <c r="I211" s="487">
        <f t="shared" si="6"/>
      </c>
      <c r="M211" s="483" t="s">
        <v>32</v>
      </c>
      <c r="N211" s="483">
        <v>7</v>
      </c>
      <c r="O211" s="483" t="s">
        <v>32</v>
      </c>
    </row>
    <row r="212" spans="1:15" ht="12">
      <c r="A212" s="483">
        <v>11687</v>
      </c>
      <c r="B212" s="483" t="s">
        <v>418</v>
      </c>
      <c r="C212" s="483" t="s">
        <v>419</v>
      </c>
      <c r="D212" s="483" t="s">
        <v>426</v>
      </c>
      <c r="E212" s="484">
        <v>36927</v>
      </c>
      <c r="F212" s="483" t="s">
        <v>276</v>
      </c>
      <c r="G212" s="483">
        <v>5</v>
      </c>
      <c r="H212" s="483" t="s">
        <v>420</v>
      </c>
      <c r="I212" s="487">
        <f t="shared" si="6"/>
      </c>
      <c r="M212" s="483" t="s">
        <v>32</v>
      </c>
      <c r="N212" s="483">
        <v>7</v>
      </c>
      <c r="O212" s="483" t="s">
        <v>32</v>
      </c>
    </row>
    <row r="213" spans="1:15" ht="12">
      <c r="A213" s="483">
        <v>11688</v>
      </c>
      <c r="B213" s="483" t="s">
        <v>418</v>
      </c>
      <c r="C213" s="483" t="s">
        <v>419</v>
      </c>
      <c r="D213" s="483" t="s">
        <v>426</v>
      </c>
      <c r="E213" s="484">
        <v>36958</v>
      </c>
      <c r="F213" s="483" t="s">
        <v>276</v>
      </c>
      <c r="G213" s="483">
        <v>3</v>
      </c>
      <c r="H213" s="483" t="s">
        <v>420</v>
      </c>
      <c r="I213" s="487">
        <f t="shared" si="6"/>
      </c>
      <c r="M213" s="483" t="s">
        <v>32</v>
      </c>
      <c r="N213" s="483">
        <v>7</v>
      </c>
      <c r="O213" s="483" t="s">
        <v>32</v>
      </c>
    </row>
    <row r="214" spans="1:15" ht="12">
      <c r="A214" s="483">
        <v>11689</v>
      </c>
      <c r="B214" s="483" t="s">
        <v>418</v>
      </c>
      <c r="C214" s="483" t="s">
        <v>419</v>
      </c>
      <c r="D214" s="483" t="s">
        <v>426</v>
      </c>
      <c r="E214" s="484">
        <v>36984</v>
      </c>
      <c r="F214" s="483" t="s">
        <v>276</v>
      </c>
      <c r="G214" s="483">
        <v>5</v>
      </c>
      <c r="H214" s="483" t="s">
        <v>420</v>
      </c>
      <c r="I214" s="487">
        <f t="shared" si="6"/>
      </c>
      <c r="M214" s="483" t="s">
        <v>32</v>
      </c>
      <c r="N214" s="483">
        <v>7</v>
      </c>
      <c r="O214" s="483" t="s">
        <v>32</v>
      </c>
    </row>
    <row r="215" spans="1:15" ht="12">
      <c r="A215" s="483">
        <v>11690</v>
      </c>
      <c r="B215" s="483" t="s">
        <v>418</v>
      </c>
      <c r="C215" s="483" t="s">
        <v>419</v>
      </c>
      <c r="D215" s="483" t="s">
        <v>426</v>
      </c>
      <c r="E215" s="484">
        <v>37018</v>
      </c>
      <c r="F215" s="483" t="s">
        <v>276</v>
      </c>
      <c r="G215" s="483">
        <v>5</v>
      </c>
      <c r="H215" s="483" t="s">
        <v>420</v>
      </c>
      <c r="I215" s="487">
        <f t="shared" si="6"/>
      </c>
      <c r="M215" s="483" t="s">
        <v>32</v>
      </c>
      <c r="N215" s="483">
        <v>7</v>
      </c>
      <c r="O215" s="483" t="s">
        <v>32</v>
      </c>
    </row>
    <row r="216" spans="1:15" ht="12">
      <c r="A216" s="483">
        <v>11691</v>
      </c>
      <c r="B216" s="483" t="s">
        <v>418</v>
      </c>
      <c r="C216" s="483" t="s">
        <v>419</v>
      </c>
      <c r="D216" s="483" t="s">
        <v>426</v>
      </c>
      <c r="E216" s="484">
        <v>37047</v>
      </c>
      <c r="F216" s="483" t="s">
        <v>276</v>
      </c>
      <c r="G216" s="483">
        <v>5</v>
      </c>
      <c r="H216" s="483" t="s">
        <v>420</v>
      </c>
      <c r="I216" s="487">
        <f t="shared" si="6"/>
      </c>
      <c r="M216" s="483" t="s">
        <v>32</v>
      </c>
      <c r="N216" s="483">
        <v>7</v>
      </c>
      <c r="O216" s="483" t="s">
        <v>32</v>
      </c>
    </row>
    <row r="217" spans="1:15" ht="12">
      <c r="A217" s="483">
        <v>11692</v>
      </c>
      <c r="B217" s="483" t="s">
        <v>418</v>
      </c>
      <c r="C217" s="483" t="s">
        <v>419</v>
      </c>
      <c r="D217" s="483" t="s">
        <v>426</v>
      </c>
      <c r="E217" s="484">
        <v>37074</v>
      </c>
      <c r="F217" s="483" t="s">
        <v>32</v>
      </c>
      <c r="G217" s="483">
        <v>0.3</v>
      </c>
      <c r="H217" s="483" t="s">
        <v>420</v>
      </c>
      <c r="I217" s="487">
        <f t="shared" si="6"/>
        <v>0.3</v>
      </c>
      <c r="M217" s="483" t="s">
        <v>32</v>
      </c>
      <c r="N217" s="483">
        <v>7</v>
      </c>
      <c r="O217" s="483" t="s">
        <v>32</v>
      </c>
    </row>
    <row r="218" spans="1:15" ht="12">
      <c r="A218" s="483">
        <v>11693</v>
      </c>
      <c r="B218" s="483" t="s">
        <v>418</v>
      </c>
      <c r="C218" s="483" t="s">
        <v>419</v>
      </c>
      <c r="D218" s="483" t="s">
        <v>426</v>
      </c>
      <c r="E218" s="484">
        <v>37104</v>
      </c>
      <c r="F218" s="483" t="s">
        <v>276</v>
      </c>
      <c r="G218" s="483">
        <v>5</v>
      </c>
      <c r="H218" s="483" t="s">
        <v>420</v>
      </c>
      <c r="I218" s="487">
        <f t="shared" si="6"/>
      </c>
      <c r="M218" s="483" t="s">
        <v>32</v>
      </c>
      <c r="N218" s="483">
        <v>7</v>
      </c>
      <c r="O218" s="483" t="s">
        <v>32</v>
      </c>
    </row>
    <row r="219" spans="1:15" ht="12">
      <c r="A219" s="483">
        <v>11694</v>
      </c>
      <c r="B219" s="483" t="s">
        <v>418</v>
      </c>
      <c r="C219" s="483" t="s">
        <v>419</v>
      </c>
      <c r="D219" s="483" t="s">
        <v>426</v>
      </c>
      <c r="E219" s="484">
        <v>37138</v>
      </c>
      <c r="F219" s="483" t="s">
        <v>276</v>
      </c>
      <c r="G219" s="483">
        <v>5</v>
      </c>
      <c r="H219" s="483" t="s">
        <v>420</v>
      </c>
      <c r="I219" s="487">
        <f t="shared" si="6"/>
      </c>
      <c r="M219" s="483" t="s">
        <v>32</v>
      </c>
      <c r="N219" s="483">
        <v>7</v>
      </c>
      <c r="O219" s="483" t="s">
        <v>32</v>
      </c>
    </row>
    <row r="220" spans="1:15" ht="12">
      <c r="A220" s="483">
        <v>11695</v>
      </c>
      <c r="B220" s="483" t="s">
        <v>418</v>
      </c>
      <c r="C220" s="483" t="s">
        <v>419</v>
      </c>
      <c r="D220" s="483" t="s">
        <v>426</v>
      </c>
      <c r="E220" s="484">
        <v>37166</v>
      </c>
      <c r="F220" s="483" t="s">
        <v>276</v>
      </c>
      <c r="G220" s="483">
        <v>5</v>
      </c>
      <c r="H220" s="483" t="s">
        <v>420</v>
      </c>
      <c r="I220" s="487">
        <f t="shared" si="6"/>
      </c>
      <c r="M220" s="483" t="s">
        <v>32</v>
      </c>
      <c r="N220" s="483">
        <v>7</v>
      </c>
      <c r="O220" s="483" t="s">
        <v>32</v>
      </c>
    </row>
    <row r="221" spans="1:15" ht="12">
      <c r="A221" s="483">
        <v>11696</v>
      </c>
      <c r="B221" s="483" t="s">
        <v>418</v>
      </c>
      <c r="C221" s="483" t="s">
        <v>419</v>
      </c>
      <c r="D221" s="483" t="s">
        <v>426</v>
      </c>
      <c r="E221" s="484">
        <v>37259</v>
      </c>
      <c r="F221" s="483" t="s">
        <v>276</v>
      </c>
      <c r="G221" s="483">
        <v>5</v>
      </c>
      <c r="H221" s="483" t="s">
        <v>420</v>
      </c>
      <c r="I221" s="487">
        <f t="shared" si="6"/>
      </c>
      <c r="M221" s="483" t="s">
        <v>32</v>
      </c>
      <c r="N221" s="483">
        <v>7</v>
      </c>
      <c r="O221" s="483" t="s">
        <v>32</v>
      </c>
    </row>
    <row r="222" spans="1:15" ht="12">
      <c r="A222" s="483">
        <v>11697</v>
      </c>
      <c r="B222" s="483" t="s">
        <v>418</v>
      </c>
      <c r="C222" s="483" t="s">
        <v>419</v>
      </c>
      <c r="D222" s="483" t="s">
        <v>426</v>
      </c>
      <c r="E222" s="484">
        <v>37292</v>
      </c>
      <c r="F222" s="483" t="s">
        <v>276</v>
      </c>
      <c r="G222" s="483">
        <v>5</v>
      </c>
      <c r="H222" s="483" t="s">
        <v>420</v>
      </c>
      <c r="I222" s="487">
        <f t="shared" si="6"/>
      </c>
      <c r="M222" s="483" t="s">
        <v>32</v>
      </c>
      <c r="N222" s="483">
        <v>7</v>
      </c>
      <c r="O222" s="483" t="s">
        <v>32</v>
      </c>
    </row>
    <row r="223" spans="1:15" ht="12">
      <c r="A223" s="483">
        <v>11698</v>
      </c>
      <c r="B223" s="483" t="s">
        <v>418</v>
      </c>
      <c r="C223" s="483" t="s">
        <v>419</v>
      </c>
      <c r="D223" s="483" t="s">
        <v>426</v>
      </c>
      <c r="E223" s="484">
        <v>37356</v>
      </c>
      <c r="F223" s="483" t="s">
        <v>276</v>
      </c>
      <c r="G223" s="483">
        <v>5</v>
      </c>
      <c r="H223" s="483" t="s">
        <v>420</v>
      </c>
      <c r="I223" s="487">
        <f t="shared" si="6"/>
      </c>
      <c r="M223" s="483" t="s">
        <v>32</v>
      </c>
      <c r="N223" s="483">
        <v>7</v>
      </c>
      <c r="O223" s="483" t="s">
        <v>32</v>
      </c>
    </row>
    <row r="224" spans="1:15" ht="12">
      <c r="A224" s="483">
        <v>11699</v>
      </c>
      <c r="B224" s="483" t="s">
        <v>418</v>
      </c>
      <c r="C224" s="483" t="s">
        <v>419</v>
      </c>
      <c r="D224" s="483" t="s">
        <v>426</v>
      </c>
      <c r="E224" s="484">
        <v>37449</v>
      </c>
      <c r="F224" s="483" t="s">
        <v>32</v>
      </c>
      <c r="G224" s="483">
        <v>0.3</v>
      </c>
      <c r="H224" s="483" t="s">
        <v>420</v>
      </c>
      <c r="I224" s="487">
        <f t="shared" si="6"/>
        <v>0.3</v>
      </c>
      <c r="M224" s="483" t="s">
        <v>32</v>
      </c>
      <c r="N224" s="483">
        <v>7</v>
      </c>
      <c r="O224" s="483" t="s">
        <v>32</v>
      </c>
    </row>
    <row r="225" spans="1:15" ht="12">
      <c r="A225" s="483">
        <v>11700</v>
      </c>
      <c r="B225" s="483" t="s">
        <v>418</v>
      </c>
      <c r="C225" s="483" t="s">
        <v>419</v>
      </c>
      <c r="D225" s="483" t="s">
        <v>426</v>
      </c>
      <c r="E225" s="484">
        <v>37475</v>
      </c>
      <c r="F225" s="483" t="s">
        <v>276</v>
      </c>
      <c r="G225" s="483">
        <v>5</v>
      </c>
      <c r="H225" s="483" t="s">
        <v>420</v>
      </c>
      <c r="I225" s="487">
        <f t="shared" si="6"/>
      </c>
      <c r="M225" s="483" t="s">
        <v>32</v>
      </c>
      <c r="N225" s="483">
        <v>7</v>
      </c>
      <c r="O225" s="483" t="s">
        <v>32</v>
      </c>
    </row>
    <row r="226" spans="1:15" ht="12">
      <c r="A226" s="483">
        <v>11701</v>
      </c>
      <c r="B226" s="483" t="s">
        <v>418</v>
      </c>
      <c r="C226" s="483" t="s">
        <v>419</v>
      </c>
      <c r="D226" s="483" t="s">
        <v>426</v>
      </c>
      <c r="E226" s="484">
        <v>37503</v>
      </c>
      <c r="F226" s="483" t="s">
        <v>32</v>
      </c>
      <c r="G226" s="483">
        <v>0.28</v>
      </c>
      <c r="H226" s="483" t="s">
        <v>420</v>
      </c>
      <c r="I226" s="487">
        <f t="shared" si="6"/>
        <v>0.28</v>
      </c>
      <c r="M226" s="483" t="s">
        <v>32</v>
      </c>
      <c r="N226" s="483">
        <v>7</v>
      </c>
      <c r="O226" s="483" t="s">
        <v>32</v>
      </c>
    </row>
    <row r="227" spans="1:15" ht="12">
      <c r="A227" s="483">
        <v>11702</v>
      </c>
      <c r="B227" s="483" t="s">
        <v>418</v>
      </c>
      <c r="C227" s="483" t="s">
        <v>419</v>
      </c>
      <c r="D227" s="483" t="s">
        <v>426</v>
      </c>
      <c r="E227" s="484">
        <v>37531</v>
      </c>
      <c r="F227" s="483" t="s">
        <v>276</v>
      </c>
      <c r="G227" s="483">
        <v>5</v>
      </c>
      <c r="H227" s="483" t="s">
        <v>420</v>
      </c>
      <c r="I227" s="487">
        <f t="shared" si="6"/>
      </c>
      <c r="M227" s="483" t="s">
        <v>32</v>
      </c>
      <c r="N227" s="483">
        <v>7</v>
      </c>
      <c r="O227" s="483" t="s">
        <v>32</v>
      </c>
    </row>
    <row r="228" spans="1:15" ht="12">
      <c r="A228" s="483">
        <v>11703</v>
      </c>
      <c r="B228" s="483" t="s">
        <v>418</v>
      </c>
      <c r="C228" s="483" t="s">
        <v>419</v>
      </c>
      <c r="D228" s="483" t="s">
        <v>426</v>
      </c>
      <c r="E228" s="484">
        <v>37566</v>
      </c>
      <c r="F228" s="483" t="s">
        <v>276</v>
      </c>
      <c r="G228" s="483">
        <v>5</v>
      </c>
      <c r="H228" s="483" t="s">
        <v>420</v>
      </c>
      <c r="I228" s="487">
        <f t="shared" si="6"/>
      </c>
      <c r="M228" s="483" t="s">
        <v>32</v>
      </c>
      <c r="N228" s="483">
        <v>7</v>
      </c>
      <c r="O228" s="483" t="s">
        <v>32</v>
      </c>
    </row>
    <row r="229" spans="1:15" ht="12">
      <c r="A229" s="483">
        <v>11704</v>
      </c>
      <c r="B229" s="483" t="s">
        <v>418</v>
      </c>
      <c r="C229" s="483" t="s">
        <v>419</v>
      </c>
      <c r="D229" s="483" t="s">
        <v>426</v>
      </c>
      <c r="E229" s="484">
        <v>37594</v>
      </c>
      <c r="F229" s="483" t="s">
        <v>32</v>
      </c>
      <c r="G229" s="483">
        <v>0.39</v>
      </c>
      <c r="H229" s="483" t="s">
        <v>420</v>
      </c>
      <c r="I229" s="487">
        <f t="shared" si="6"/>
        <v>0.39</v>
      </c>
      <c r="M229" s="483" t="s">
        <v>32</v>
      </c>
      <c r="N229" s="483">
        <v>7</v>
      </c>
      <c r="O229" s="483" t="s">
        <v>32</v>
      </c>
    </row>
    <row r="230" spans="1:15" ht="12">
      <c r="A230" s="483">
        <v>11705</v>
      </c>
      <c r="B230" s="483" t="s">
        <v>418</v>
      </c>
      <c r="C230" s="483" t="s">
        <v>419</v>
      </c>
      <c r="D230" s="483" t="s">
        <v>426</v>
      </c>
      <c r="E230" s="484">
        <v>37623</v>
      </c>
      <c r="F230" s="483" t="s">
        <v>424</v>
      </c>
      <c r="G230" s="483">
        <v>2.6</v>
      </c>
      <c r="H230" s="483" t="s">
        <v>420</v>
      </c>
      <c r="I230" s="487">
        <f t="shared" si="6"/>
        <v>2.6</v>
      </c>
      <c r="M230" s="483" t="s">
        <v>32</v>
      </c>
      <c r="N230" s="483">
        <v>7</v>
      </c>
      <c r="O230" s="483" t="s">
        <v>32</v>
      </c>
    </row>
    <row r="231" spans="1:16" ht="12">
      <c r="A231" s="483">
        <v>11706</v>
      </c>
      <c r="B231" s="483" t="s">
        <v>418</v>
      </c>
      <c r="C231" s="483" t="s">
        <v>419</v>
      </c>
      <c r="D231" s="483" t="s">
        <v>426</v>
      </c>
      <c r="E231" s="484">
        <v>37658</v>
      </c>
      <c r="F231" s="483" t="s">
        <v>32</v>
      </c>
      <c r="G231" s="483">
        <v>0.37</v>
      </c>
      <c r="H231" s="483" t="s">
        <v>420</v>
      </c>
      <c r="I231" s="487">
        <f t="shared" si="6"/>
        <v>0.37</v>
      </c>
      <c r="J231" s="485">
        <f>AVERAGE(I200:I231)</f>
        <v>0.7066666666666667</v>
      </c>
      <c r="K231" s="485">
        <f>MAX(I200:I231)</f>
        <v>2.6</v>
      </c>
      <c r="L231" s="485">
        <f>MIN(I200:I231)</f>
        <v>0.28</v>
      </c>
      <c r="M231" s="483" t="s">
        <v>32</v>
      </c>
      <c r="N231" s="483">
        <v>7</v>
      </c>
      <c r="O231" s="483" t="s">
        <v>32</v>
      </c>
      <c r="P231" s="486">
        <v>0.39</v>
      </c>
    </row>
    <row r="232" ht="11.25">
      <c r="E232" s="484"/>
    </row>
    <row r="233" ht="11.25">
      <c r="E233" s="484"/>
    </row>
    <row r="234" spans="1:15" ht="11.25">
      <c r="A234" s="483">
        <v>12798</v>
      </c>
      <c r="B234" s="483" t="s">
        <v>418</v>
      </c>
      <c r="C234" s="483" t="s">
        <v>422</v>
      </c>
      <c r="D234" s="483" t="s">
        <v>426</v>
      </c>
      <c r="E234" s="484">
        <v>37623</v>
      </c>
      <c r="F234" s="483" t="s">
        <v>424</v>
      </c>
      <c r="G234" s="483">
        <v>2.6</v>
      </c>
      <c r="H234" s="483" t="s">
        <v>420</v>
      </c>
      <c r="I234" s="483" t="s">
        <v>32</v>
      </c>
      <c r="M234" s="483" t="s">
        <v>32</v>
      </c>
      <c r="N234" s="483">
        <v>7</v>
      </c>
      <c r="O234" s="483" t="s">
        <v>32</v>
      </c>
    </row>
    <row r="235" spans="1:15" ht="11.25">
      <c r="A235" s="483">
        <v>12799</v>
      </c>
      <c r="B235" s="483" t="s">
        <v>418</v>
      </c>
      <c r="C235" s="483" t="s">
        <v>422</v>
      </c>
      <c r="D235" s="483" t="s">
        <v>426</v>
      </c>
      <c r="E235" s="484">
        <v>37658</v>
      </c>
      <c r="F235" s="483" t="s">
        <v>32</v>
      </c>
      <c r="G235" s="483">
        <v>0.37</v>
      </c>
      <c r="H235" s="483" t="s">
        <v>420</v>
      </c>
      <c r="I235" s="483" t="s">
        <v>32</v>
      </c>
      <c r="M235" s="483" t="s">
        <v>32</v>
      </c>
      <c r="N235" s="483">
        <v>7</v>
      </c>
      <c r="O235" s="483" t="s">
        <v>32</v>
      </c>
    </row>
    <row r="236" ht="11.25">
      <c r="E236" s="484"/>
    </row>
    <row r="237" ht="11.25">
      <c r="E237" s="484"/>
    </row>
    <row r="238" spans="1:15" ht="12">
      <c r="A238" s="483">
        <v>11743</v>
      </c>
      <c r="B238" s="483" t="s">
        <v>418</v>
      </c>
      <c r="C238" s="483" t="s">
        <v>419</v>
      </c>
      <c r="D238" s="483" t="s">
        <v>293</v>
      </c>
      <c r="E238" s="484">
        <v>36529</v>
      </c>
      <c r="F238" s="483" t="s">
        <v>32</v>
      </c>
      <c r="G238" s="483">
        <v>0.01</v>
      </c>
      <c r="H238" s="483" t="s">
        <v>420</v>
      </c>
      <c r="I238" s="487">
        <f aca="true" t="shared" si="7" ref="I238:I269">IF(G238="","",IF(F238="&lt;","",G238))</f>
        <v>0.01</v>
      </c>
      <c r="M238" s="483" t="s">
        <v>32</v>
      </c>
      <c r="N238" s="483">
        <v>8</v>
      </c>
      <c r="O238" s="483" t="s">
        <v>32</v>
      </c>
    </row>
    <row r="239" spans="1:15" ht="12">
      <c r="A239" s="483">
        <v>11744</v>
      </c>
      <c r="B239" s="483" t="s">
        <v>418</v>
      </c>
      <c r="C239" s="483" t="s">
        <v>419</v>
      </c>
      <c r="D239" s="483" t="s">
        <v>293</v>
      </c>
      <c r="E239" s="484">
        <v>36544</v>
      </c>
      <c r="F239" s="483" t="s">
        <v>32</v>
      </c>
      <c r="G239" s="483">
        <v>0.01</v>
      </c>
      <c r="H239" s="483" t="s">
        <v>420</v>
      </c>
      <c r="I239" s="487">
        <f t="shared" si="7"/>
        <v>0.01</v>
      </c>
      <c r="M239" s="483" t="s">
        <v>32</v>
      </c>
      <c r="N239" s="483">
        <v>8</v>
      </c>
      <c r="O239" s="483" t="s">
        <v>32</v>
      </c>
    </row>
    <row r="240" spans="1:15" ht="12">
      <c r="A240" s="483">
        <v>11746</v>
      </c>
      <c r="B240" s="483" t="s">
        <v>418</v>
      </c>
      <c r="C240" s="483" t="s">
        <v>419</v>
      </c>
      <c r="D240" s="483" t="s">
        <v>293</v>
      </c>
      <c r="E240" s="484">
        <v>36570</v>
      </c>
      <c r="F240" s="483" t="s">
        <v>32</v>
      </c>
      <c r="G240" s="483">
        <v>0.012</v>
      </c>
      <c r="H240" s="483" t="s">
        <v>420</v>
      </c>
      <c r="I240" s="487">
        <f t="shared" si="7"/>
        <v>0.012</v>
      </c>
      <c r="M240" s="483" t="s">
        <v>32</v>
      </c>
      <c r="N240" s="483">
        <v>8</v>
      </c>
      <c r="O240" s="483" t="s">
        <v>32</v>
      </c>
    </row>
    <row r="241" spans="1:15" ht="12">
      <c r="A241" s="483">
        <v>11748</v>
      </c>
      <c r="B241" s="483" t="s">
        <v>418</v>
      </c>
      <c r="C241" s="483" t="s">
        <v>419</v>
      </c>
      <c r="D241" s="483" t="s">
        <v>293</v>
      </c>
      <c r="E241" s="484">
        <v>36593</v>
      </c>
      <c r="F241" s="483" t="s">
        <v>32</v>
      </c>
      <c r="G241" s="483">
        <v>0.014</v>
      </c>
      <c r="H241" s="483" t="s">
        <v>420</v>
      </c>
      <c r="I241" s="487">
        <f t="shared" si="7"/>
        <v>0.014</v>
      </c>
      <c r="M241" s="483" t="s">
        <v>32</v>
      </c>
      <c r="N241" s="483">
        <v>8</v>
      </c>
      <c r="O241" s="483" t="s">
        <v>32</v>
      </c>
    </row>
    <row r="242" spans="1:15" ht="12">
      <c r="A242" s="483">
        <v>11749</v>
      </c>
      <c r="B242" s="483" t="s">
        <v>418</v>
      </c>
      <c r="C242" s="483" t="s">
        <v>419</v>
      </c>
      <c r="D242" s="483" t="s">
        <v>293</v>
      </c>
      <c r="E242" s="484">
        <v>36606</v>
      </c>
      <c r="F242" s="483" t="s">
        <v>32</v>
      </c>
      <c r="G242" s="483">
        <v>0.011</v>
      </c>
      <c r="H242" s="483" t="s">
        <v>420</v>
      </c>
      <c r="I242" s="487">
        <f t="shared" si="7"/>
        <v>0.011</v>
      </c>
      <c r="M242" s="483" t="s">
        <v>32</v>
      </c>
      <c r="N242" s="483">
        <v>8</v>
      </c>
      <c r="O242" s="483" t="s">
        <v>32</v>
      </c>
    </row>
    <row r="243" spans="1:15" ht="12">
      <c r="A243" s="483">
        <v>11751</v>
      </c>
      <c r="B243" s="483" t="s">
        <v>418</v>
      </c>
      <c r="C243" s="483" t="s">
        <v>419</v>
      </c>
      <c r="D243" s="483" t="s">
        <v>293</v>
      </c>
      <c r="E243" s="484">
        <v>36655</v>
      </c>
      <c r="F243" s="483" t="s">
        <v>32</v>
      </c>
      <c r="G243" s="483">
        <v>0.0092</v>
      </c>
      <c r="H243" s="483" t="s">
        <v>420</v>
      </c>
      <c r="I243" s="487">
        <f t="shared" si="7"/>
        <v>0.0092</v>
      </c>
      <c r="M243" s="483" t="s">
        <v>32</v>
      </c>
      <c r="N243" s="483">
        <v>8</v>
      </c>
      <c r="O243" s="483" t="s">
        <v>32</v>
      </c>
    </row>
    <row r="244" spans="1:15" ht="12">
      <c r="A244" s="483">
        <v>11753</v>
      </c>
      <c r="B244" s="483" t="s">
        <v>418</v>
      </c>
      <c r="C244" s="483" t="s">
        <v>419</v>
      </c>
      <c r="D244" s="483" t="s">
        <v>293</v>
      </c>
      <c r="E244" s="484">
        <v>36683</v>
      </c>
      <c r="F244" s="483" t="s">
        <v>32</v>
      </c>
      <c r="G244" s="483">
        <v>0.0086</v>
      </c>
      <c r="H244" s="483" t="s">
        <v>420</v>
      </c>
      <c r="I244" s="487">
        <f t="shared" si="7"/>
        <v>0.0086</v>
      </c>
      <c r="M244" s="483" t="s">
        <v>32</v>
      </c>
      <c r="N244" s="483">
        <v>8</v>
      </c>
      <c r="O244" s="483" t="s">
        <v>32</v>
      </c>
    </row>
    <row r="245" spans="1:15" ht="12">
      <c r="A245" s="483">
        <v>11754</v>
      </c>
      <c r="B245" s="483" t="s">
        <v>418</v>
      </c>
      <c r="C245" s="483" t="s">
        <v>419</v>
      </c>
      <c r="D245" s="483" t="s">
        <v>293</v>
      </c>
      <c r="E245" s="484">
        <v>36696</v>
      </c>
      <c r="F245" s="483" t="s">
        <v>32</v>
      </c>
      <c r="G245" s="483">
        <v>0.0116</v>
      </c>
      <c r="H245" s="483" t="s">
        <v>420</v>
      </c>
      <c r="I245" s="487">
        <f t="shared" si="7"/>
        <v>0.0116</v>
      </c>
      <c r="M245" s="483" t="s">
        <v>32</v>
      </c>
      <c r="N245" s="483">
        <v>8</v>
      </c>
      <c r="O245" s="483" t="s">
        <v>32</v>
      </c>
    </row>
    <row r="246" spans="1:15" ht="12">
      <c r="A246" s="483">
        <v>11756</v>
      </c>
      <c r="B246" s="483" t="s">
        <v>418</v>
      </c>
      <c r="C246" s="483" t="s">
        <v>419</v>
      </c>
      <c r="D246" s="483" t="s">
        <v>293</v>
      </c>
      <c r="E246" s="484">
        <v>36739</v>
      </c>
      <c r="F246" s="483" t="s">
        <v>32</v>
      </c>
      <c r="G246" s="483">
        <v>0.012</v>
      </c>
      <c r="H246" s="483" t="s">
        <v>420</v>
      </c>
      <c r="I246" s="487">
        <f t="shared" si="7"/>
        <v>0.012</v>
      </c>
      <c r="M246" s="483" t="s">
        <v>32</v>
      </c>
      <c r="N246" s="483">
        <v>8</v>
      </c>
      <c r="O246" s="483" t="s">
        <v>32</v>
      </c>
    </row>
    <row r="247" spans="1:15" ht="12">
      <c r="A247" s="483">
        <v>11758</v>
      </c>
      <c r="B247" s="483" t="s">
        <v>418</v>
      </c>
      <c r="C247" s="483" t="s">
        <v>419</v>
      </c>
      <c r="D247" s="483" t="s">
        <v>293</v>
      </c>
      <c r="E247" s="484">
        <v>36782</v>
      </c>
      <c r="F247" s="483" t="s">
        <v>276</v>
      </c>
      <c r="G247" s="483">
        <v>0.0165</v>
      </c>
      <c r="H247" s="483" t="s">
        <v>420</v>
      </c>
      <c r="I247" s="487">
        <f t="shared" si="7"/>
      </c>
      <c r="M247" s="483" t="s">
        <v>32</v>
      </c>
      <c r="N247" s="483">
        <v>8</v>
      </c>
      <c r="O247" s="483" t="s">
        <v>32</v>
      </c>
    </row>
    <row r="248" spans="1:15" ht="12">
      <c r="A248" s="483">
        <v>11759</v>
      </c>
      <c r="B248" s="483" t="s">
        <v>418</v>
      </c>
      <c r="C248" s="483" t="s">
        <v>419</v>
      </c>
      <c r="D248" s="483" t="s">
        <v>293</v>
      </c>
      <c r="E248" s="484">
        <v>36786</v>
      </c>
      <c r="F248" s="483" t="s">
        <v>32</v>
      </c>
      <c r="G248" s="483">
        <v>0.00866</v>
      </c>
      <c r="H248" s="483" t="s">
        <v>420</v>
      </c>
      <c r="I248" s="487">
        <f t="shared" si="7"/>
        <v>0.00866</v>
      </c>
      <c r="M248" s="483" t="s">
        <v>32</v>
      </c>
      <c r="N248" s="483">
        <v>8</v>
      </c>
      <c r="O248" s="483" t="s">
        <v>32</v>
      </c>
    </row>
    <row r="249" spans="1:15" ht="12">
      <c r="A249" s="483">
        <v>11760</v>
      </c>
      <c r="B249" s="483" t="s">
        <v>418</v>
      </c>
      <c r="C249" s="483" t="s">
        <v>419</v>
      </c>
      <c r="D249" s="483" t="s">
        <v>293</v>
      </c>
      <c r="E249" s="484">
        <v>36789</v>
      </c>
      <c r="F249" s="483" t="s">
        <v>32</v>
      </c>
      <c r="G249" s="483">
        <v>0.0108</v>
      </c>
      <c r="H249" s="483" t="s">
        <v>420</v>
      </c>
      <c r="I249" s="487">
        <f t="shared" si="7"/>
        <v>0.0108</v>
      </c>
      <c r="M249" s="483" t="s">
        <v>32</v>
      </c>
      <c r="N249" s="483">
        <v>8</v>
      </c>
      <c r="O249" s="483" t="s">
        <v>32</v>
      </c>
    </row>
    <row r="250" spans="1:15" ht="12">
      <c r="A250" s="483">
        <v>11762</v>
      </c>
      <c r="B250" s="483" t="s">
        <v>418</v>
      </c>
      <c r="C250" s="483" t="s">
        <v>419</v>
      </c>
      <c r="D250" s="483" t="s">
        <v>293</v>
      </c>
      <c r="E250" s="484">
        <v>36803</v>
      </c>
      <c r="F250" s="483" t="s">
        <v>32</v>
      </c>
      <c r="G250" s="483">
        <v>0.011</v>
      </c>
      <c r="H250" s="483" t="s">
        <v>420</v>
      </c>
      <c r="I250" s="487">
        <f t="shared" si="7"/>
        <v>0.011</v>
      </c>
      <c r="M250" s="483" t="s">
        <v>32</v>
      </c>
      <c r="N250" s="483">
        <v>8</v>
      </c>
      <c r="O250" s="483" t="s">
        <v>32</v>
      </c>
    </row>
    <row r="251" spans="1:15" ht="12">
      <c r="A251" s="483">
        <v>11764</v>
      </c>
      <c r="B251" s="483" t="s">
        <v>418</v>
      </c>
      <c r="C251" s="483" t="s">
        <v>419</v>
      </c>
      <c r="D251" s="483" t="s">
        <v>293</v>
      </c>
      <c r="E251" s="484">
        <v>36831</v>
      </c>
      <c r="F251" s="483" t="s">
        <v>32</v>
      </c>
      <c r="G251" s="483">
        <v>0.0123</v>
      </c>
      <c r="H251" s="483" t="s">
        <v>420</v>
      </c>
      <c r="I251" s="487">
        <f t="shared" si="7"/>
        <v>0.0123</v>
      </c>
      <c r="M251" s="483" t="s">
        <v>32</v>
      </c>
      <c r="N251" s="483">
        <v>8</v>
      </c>
      <c r="O251" s="483" t="s">
        <v>32</v>
      </c>
    </row>
    <row r="252" spans="1:15" ht="12">
      <c r="A252" s="483">
        <v>11765</v>
      </c>
      <c r="B252" s="483" t="s">
        <v>418</v>
      </c>
      <c r="C252" s="483" t="s">
        <v>419</v>
      </c>
      <c r="D252" s="483" t="s">
        <v>293</v>
      </c>
      <c r="E252" s="484">
        <v>36845</v>
      </c>
      <c r="F252" s="483" t="s">
        <v>32</v>
      </c>
      <c r="G252" s="483">
        <v>0.0107</v>
      </c>
      <c r="H252" s="483" t="s">
        <v>420</v>
      </c>
      <c r="I252" s="487">
        <f t="shared" si="7"/>
        <v>0.0107</v>
      </c>
      <c r="M252" s="483" t="s">
        <v>32</v>
      </c>
      <c r="N252" s="483">
        <v>8</v>
      </c>
      <c r="O252" s="483" t="s">
        <v>32</v>
      </c>
    </row>
    <row r="253" spans="1:15" ht="12">
      <c r="A253" s="483">
        <v>11767</v>
      </c>
      <c r="B253" s="483" t="s">
        <v>418</v>
      </c>
      <c r="C253" s="483" t="s">
        <v>419</v>
      </c>
      <c r="D253" s="483" t="s">
        <v>293</v>
      </c>
      <c r="E253" s="484">
        <v>36865</v>
      </c>
      <c r="F253" s="483" t="s">
        <v>32</v>
      </c>
      <c r="G253" s="483">
        <v>0.0145</v>
      </c>
      <c r="H253" s="483" t="s">
        <v>420</v>
      </c>
      <c r="I253" s="487">
        <f t="shared" si="7"/>
        <v>0.0145</v>
      </c>
      <c r="M253" s="483" t="s">
        <v>32</v>
      </c>
      <c r="N253" s="483">
        <v>8</v>
      </c>
      <c r="O253" s="483" t="s">
        <v>32</v>
      </c>
    </row>
    <row r="254" spans="1:15" ht="12">
      <c r="A254" s="483">
        <v>11768</v>
      </c>
      <c r="B254" s="483" t="s">
        <v>418</v>
      </c>
      <c r="C254" s="483" t="s">
        <v>419</v>
      </c>
      <c r="D254" s="483" t="s">
        <v>293</v>
      </c>
      <c r="E254" s="484">
        <v>36879</v>
      </c>
      <c r="F254" s="483" t="s">
        <v>32</v>
      </c>
      <c r="G254" s="483">
        <v>0.011</v>
      </c>
      <c r="H254" s="483" t="s">
        <v>420</v>
      </c>
      <c r="I254" s="487">
        <f t="shared" si="7"/>
        <v>0.011</v>
      </c>
      <c r="M254" s="483" t="s">
        <v>32</v>
      </c>
      <c r="N254" s="483">
        <v>8</v>
      </c>
      <c r="O254" s="483" t="s">
        <v>32</v>
      </c>
    </row>
    <row r="255" spans="1:15" ht="12">
      <c r="A255" s="483">
        <v>11770</v>
      </c>
      <c r="B255" s="483" t="s">
        <v>418</v>
      </c>
      <c r="C255" s="483" t="s">
        <v>419</v>
      </c>
      <c r="D255" s="483" t="s">
        <v>293</v>
      </c>
      <c r="E255" s="484">
        <v>36894</v>
      </c>
      <c r="F255" s="483" t="s">
        <v>32</v>
      </c>
      <c r="G255" s="483">
        <v>0.013</v>
      </c>
      <c r="H255" s="483" t="s">
        <v>420</v>
      </c>
      <c r="I255" s="487">
        <f t="shared" si="7"/>
        <v>0.013</v>
      </c>
      <c r="M255" s="483" t="s">
        <v>32</v>
      </c>
      <c r="N255" s="483">
        <v>8</v>
      </c>
      <c r="O255" s="483" t="s">
        <v>32</v>
      </c>
    </row>
    <row r="256" spans="1:15" ht="12">
      <c r="A256" s="483">
        <v>11771</v>
      </c>
      <c r="B256" s="483" t="s">
        <v>418</v>
      </c>
      <c r="C256" s="483" t="s">
        <v>419</v>
      </c>
      <c r="D256" s="483" t="s">
        <v>293</v>
      </c>
      <c r="E256" s="484">
        <v>36907</v>
      </c>
      <c r="F256" s="483" t="s">
        <v>32</v>
      </c>
      <c r="G256" s="483">
        <v>0.013</v>
      </c>
      <c r="H256" s="483" t="s">
        <v>420</v>
      </c>
      <c r="I256" s="487">
        <f t="shared" si="7"/>
        <v>0.013</v>
      </c>
      <c r="M256" s="483" t="s">
        <v>32</v>
      </c>
      <c r="N256" s="483">
        <v>8</v>
      </c>
      <c r="O256" s="483" t="s">
        <v>32</v>
      </c>
    </row>
    <row r="257" spans="1:15" ht="12">
      <c r="A257" s="483">
        <v>11773</v>
      </c>
      <c r="B257" s="483" t="s">
        <v>418</v>
      </c>
      <c r="C257" s="483" t="s">
        <v>419</v>
      </c>
      <c r="D257" s="483" t="s">
        <v>293</v>
      </c>
      <c r="E257" s="484">
        <v>36927</v>
      </c>
      <c r="F257" s="483" t="s">
        <v>32</v>
      </c>
      <c r="G257" s="483">
        <v>0.014</v>
      </c>
      <c r="H257" s="483" t="s">
        <v>420</v>
      </c>
      <c r="I257" s="487">
        <f t="shared" si="7"/>
        <v>0.014</v>
      </c>
      <c r="M257" s="483" t="s">
        <v>32</v>
      </c>
      <c r="N257" s="483">
        <v>8</v>
      </c>
      <c r="O257" s="483" t="s">
        <v>32</v>
      </c>
    </row>
    <row r="258" spans="1:15" ht="12">
      <c r="A258" s="483">
        <v>11774</v>
      </c>
      <c r="B258" s="483" t="s">
        <v>418</v>
      </c>
      <c r="C258" s="483" t="s">
        <v>419</v>
      </c>
      <c r="D258" s="483" t="s">
        <v>293</v>
      </c>
      <c r="E258" s="484">
        <v>36942</v>
      </c>
      <c r="F258" s="483" t="s">
        <v>32</v>
      </c>
      <c r="G258" s="483">
        <v>0.017</v>
      </c>
      <c r="H258" s="483" t="s">
        <v>420</v>
      </c>
      <c r="I258" s="487">
        <f t="shared" si="7"/>
        <v>0.017</v>
      </c>
      <c r="M258" s="483" t="s">
        <v>32</v>
      </c>
      <c r="N258" s="483">
        <v>8</v>
      </c>
      <c r="O258" s="483" t="s">
        <v>32</v>
      </c>
    </row>
    <row r="259" spans="1:15" ht="12">
      <c r="A259" s="483">
        <v>11776</v>
      </c>
      <c r="B259" s="483" t="s">
        <v>418</v>
      </c>
      <c r="C259" s="483" t="s">
        <v>419</v>
      </c>
      <c r="D259" s="483" t="s">
        <v>293</v>
      </c>
      <c r="E259" s="484">
        <v>36958</v>
      </c>
      <c r="F259" s="483" t="s">
        <v>32</v>
      </c>
      <c r="G259" s="483">
        <v>0.015</v>
      </c>
      <c r="H259" s="483" t="s">
        <v>420</v>
      </c>
      <c r="I259" s="487">
        <f t="shared" si="7"/>
        <v>0.015</v>
      </c>
      <c r="M259" s="483" t="s">
        <v>32</v>
      </c>
      <c r="N259" s="483">
        <v>8</v>
      </c>
      <c r="O259" s="483" t="s">
        <v>32</v>
      </c>
    </row>
    <row r="260" spans="1:15" ht="12">
      <c r="A260" s="483">
        <v>11777</v>
      </c>
      <c r="B260" s="483" t="s">
        <v>418</v>
      </c>
      <c r="C260" s="483" t="s">
        <v>419</v>
      </c>
      <c r="D260" s="483" t="s">
        <v>293</v>
      </c>
      <c r="E260" s="484">
        <v>36970</v>
      </c>
      <c r="F260" s="483" t="s">
        <v>32</v>
      </c>
      <c r="G260" s="483">
        <v>0.016</v>
      </c>
      <c r="H260" s="483" t="s">
        <v>420</v>
      </c>
      <c r="I260" s="487">
        <f t="shared" si="7"/>
        <v>0.016</v>
      </c>
      <c r="M260" s="483" t="s">
        <v>32</v>
      </c>
      <c r="N260" s="483">
        <v>8</v>
      </c>
      <c r="O260" s="483" t="s">
        <v>32</v>
      </c>
    </row>
    <row r="261" spans="1:15" ht="12">
      <c r="A261" s="483">
        <v>11779</v>
      </c>
      <c r="B261" s="483" t="s">
        <v>418</v>
      </c>
      <c r="C261" s="483" t="s">
        <v>419</v>
      </c>
      <c r="D261" s="483" t="s">
        <v>293</v>
      </c>
      <c r="E261" s="484">
        <v>36984</v>
      </c>
      <c r="F261" s="483" t="s">
        <v>32</v>
      </c>
      <c r="G261" s="483">
        <v>0.016</v>
      </c>
      <c r="H261" s="483" t="s">
        <v>420</v>
      </c>
      <c r="I261" s="487">
        <f t="shared" si="7"/>
        <v>0.016</v>
      </c>
      <c r="M261" s="483" t="s">
        <v>32</v>
      </c>
      <c r="N261" s="483">
        <v>8</v>
      </c>
      <c r="O261" s="483" t="s">
        <v>32</v>
      </c>
    </row>
    <row r="262" spans="1:15" ht="12">
      <c r="A262" s="483">
        <v>11780</v>
      </c>
      <c r="B262" s="483" t="s">
        <v>418</v>
      </c>
      <c r="C262" s="483" t="s">
        <v>419</v>
      </c>
      <c r="D262" s="483" t="s">
        <v>293</v>
      </c>
      <c r="E262" s="484">
        <v>36998</v>
      </c>
      <c r="F262" s="483" t="s">
        <v>32</v>
      </c>
      <c r="G262" s="483">
        <v>0.016</v>
      </c>
      <c r="H262" s="483" t="s">
        <v>420</v>
      </c>
      <c r="I262" s="487">
        <f t="shared" si="7"/>
        <v>0.016</v>
      </c>
      <c r="M262" s="483" t="s">
        <v>32</v>
      </c>
      <c r="N262" s="483">
        <v>8</v>
      </c>
      <c r="O262" s="483" t="s">
        <v>32</v>
      </c>
    </row>
    <row r="263" spans="1:15" ht="12">
      <c r="A263" s="483">
        <v>11782</v>
      </c>
      <c r="B263" s="483" t="s">
        <v>418</v>
      </c>
      <c r="C263" s="483" t="s">
        <v>419</v>
      </c>
      <c r="D263" s="483" t="s">
        <v>293</v>
      </c>
      <c r="E263" s="484">
        <v>37018</v>
      </c>
      <c r="F263" s="483" t="s">
        <v>32</v>
      </c>
      <c r="G263" s="483">
        <v>0.014</v>
      </c>
      <c r="H263" s="483" t="s">
        <v>420</v>
      </c>
      <c r="I263" s="487">
        <f t="shared" si="7"/>
        <v>0.014</v>
      </c>
      <c r="M263" s="483" t="s">
        <v>32</v>
      </c>
      <c r="N263" s="483">
        <v>8</v>
      </c>
      <c r="O263" s="483" t="s">
        <v>32</v>
      </c>
    </row>
    <row r="264" spans="1:15" ht="12">
      <c r="A264" s="483">
        <v>11783</v>
      </c>
      <c r="B264" s="483" t="s">
        <v>418</v>
      </c>
      <c r="C264" s="483" t="s">
        <v>419</v>
      </c>
      <c r="D264" s="483" t="s">
        <v>293</v>
      </c>
      <c r="E264" s="484">
        <v>37026</v>
      </c>
      <c r="F264" s="483" t="s">
        <v>32</v>
      </c>
      <c r="G264" s="483">
        <v>0.011</v>
      </c>
      <c r="H264" s="483" t="s">
        <v>420</v>
      </c>
      <c r="I264" s="487">
        <f t="shared" si="7"/>
        <v>0.011</v>
      </c>
      <c r="M264" s="483" t="s">
        <v>32</v>
      </c>
      <c r="N264" s="483">
        <v>8</v>
      </c>
      <c r="O264" s="483" t="s">
        <v>32</v>
      </c>
    </row>
    <row r="265" spans="1:15" ht="12">
      <c r="A265" s="483">
        <v>11785</v>
      </c>
      <c r="B265" s="483" t="s">
        <v>418</v>
      </c>
      <c r="C265" s="483" t="s">
        <v>419</v>
      </c>
      <c r="D265" s="483" t="s">
        <v>293</v>
      </c>
      <c r="E265" s="484">
        <v>37047</v>
      </c>
      <c r="F265" s="483" t="s">
        <v>32</v>
      </c>
      <c r="G265" s="483">
        <v>0.012</v>
      </c>
      <c r="H265" s="483" t="s">
        <v>420</v>
      </c>
      <c r="I265" s="487">
        <f t="shared" si="7"/>
        <v>0.012</v>
      </c>
      <c r="M265" s="483" t="s">
        <v>32</v>
      </c>
      <c r="N265" s="483">
        <v>8</v>
      </c>
      <c r="O265" s="483" t="s">
        <v>32</v>
      </c>
    </row>
    <row r="266" spans="1:15" ht="12">
      <c r="A266" s="483">
        <v>11786</v>
      </c>
      <c r="B266" s="483" t="s">
        <v>418</v>
      </c>
      <c r="C266" s="483" t="s">
        <v>419</v>
      </c>
      <c r="D266" s="483" t="s">
        <v>293</v>
      </c>
      <c r="E266" s="484">
        <v>37061</v>
      </c>
      <c r="F266" s="483" t="s">
        <v>32</v>
      </c>
      <c r="G266" s="483">
        <v>0.014</v>
      </c>
      <c r="H266" s="483" t="s">
        <v>420</v>
      </c>
      <c r="I266" s="487">
        <f t="shared" si="7"/>
        <v>0.014</v>
      </c>
      <c r="M266" s="483" t="s">
        <v>32</v>
      </c>
      <c r="N266" s="483">
        <v>8</v>
      </c>
      <c r="O266" s="483" t="s">
        <v>32</v>
      </c>
    </row>
    <row r="267" spans="1:15" ht="12">
      <c r="A267" s="483">
        <v>11788</v>
      </c>
      <c r="B267" s="483" t="s">
        <v>418</v>
      </c>
      <c r="C267" s="483" t="s">
        <v>419</v>
      </c>
      <c r="D267" s="483" t="s">
        <v>293</v>
      </c>
      <c r="E267" s="484">
        <v>37074</v>
      </c>
      <c r="F267" s="483" t="s">
        <v>32</v>
      </c>
      <c r="G267" s="483">
        <v>0.014</v>
      </c>
      <c r="H267" s="483" t="s">
        <v>420</v>
      </c>
      <c r="I267" s="487">
        <f t="shared" si="7"/>
        <v>0.014</v>
      </c>
      <c r="M267" s="483" t="s">
        <v>32</v>
      </c>
      <c r="N267" s="483">
        <v>8</v>
      </c>
      <c r="O267" s="483" t="s">
        <v>32</v>
      </c>
    </row>
    <row r="268" spans="1:15" ht="12">
      <c r="A268" s="483">
        <v>11789</v>
      </c>
      <c r="B268" s="483" t="s">
        <v>418</v>
      </c>
      <c r="C268" s="483" t="s">
        <v>419</v>
      </c>
      <c r="D268" s="483" t="s">
        <v>293</v>
      </c>
      <c r="E268" s="484">
        <v>37088</v>
      </c>
      <c r="F268" s="483" t="s">
        <v>32</v>
      </c>
      <c r="G268" s="483">
        <v>0.0097</v>
      </c>
      <c r="H268" s="483" t="s">
        <v>420</v>
      </c>
      <c r="I268" s="487">
        <f t="shared" si="7"/>
        <v>0.0097</v>
      </c>
      <c r="M268" s="483" t="s">
        <v>32</v>
      </c>
      <c r="N268" s="483">
        <v>8</v>
      </c>
      <c r="O268" s="483" t="s">
        <v>32</v>
      </c>
    </row>
    <row r="269" spans="1:15" ht="12">
      <c r="A269" s="483">
        <v>11791</v>
      </c>
      <c r="B269" s="483" t="s">
        <v>418</v>
      </c>
      <c r="C269" s="483" t="s">
        <v>419</v>
      </c>
      <c r="D269" s="483" t="s">
        <v>293</v>
      </c>
      <c r="E269" s="484">
        <v>37104</v>
      </c>
      <c r="F269" s="483" t="s">
        <v>32</v>
      </c>
      <c r="G269" s="483">
        <v>0.01</v>
      </c>
      <c r="H269" s="483" t="s">
        <v>420</v>
      </c>
      <c r="I269" s="487">
        <f t="shared" si="7"/>
        <v>0.01</v>
      </c>
      <c r="M269" s="483" t="s">
        <v>32</v>
      </c>
      <c r="N269" s="483">
        <v>8</v>
      </c>
      <c r="O269" s="483" t="s">
        <v>32</v>
      </c>
    </row>
    <row r="270" spans="1:15" ht="12">
      <c r="A270" s="483">
        <v>11792</v>
      </c>
      <c r="B270" s="483" t="s">
        <v>418</v>
      </c>
      <c r="C270" s="483" t="s">
        <v>419</v>
      </c>
      <c r="D270" s="483" t="s">
        <v>293</v>
      </c>
      <c r="E270" s="484">
        <v>37118</v>
      </c>
      <c r="F270" s="483" t="s">
        <v>32</v>
      </c>
      <c r="G270" s="483">
        <v>0.0074</v>
      </c>
      <c r="H270" s="483" t="s">
        <v>420</v>
      </c>
      <c r="I270" s="487">
        <f aca="true" t="shared" si="8" ref="I270:I296">IF(G270="","",IF(F270="&lt;","",G270))</f>
        <v>0.0074</v>
      </c>
      <c r="M270" s="483" t="s">
        <v>32</v>
      </c>
      <c r="N270" s="483">
        <v>8</v>
      </c>
      <c r="O270" s="483" t="s">
        <v>32</v>
      </c>
    </row>
    <row r="271" spans="1:15" ht="12">
      <c r="A271" s="483">
        <v>11794</v>
      </c>
      <c r="B271" s="483" t="s">
        <v>418</v>
      </c>
      <c r="C271" s="483" t="s">
        <v>419</v>
      </c>
      <c r="D271" s="483" t="s">
        <v>293</v>
      </c>
      <c r="E271" s="484">
        <v>37138</v>
      </c>
      <c r="F271" s="483" t="s">
        <v>32</v>
      </c>
      <c r="G271" s="483">
        <v>0.0082</v>
      </c>
      <c r="H271" s="483" t="s">
        <v>420</v>
      </c>
      <c r="I271" s="487">
        <f t="shared" si="8"/>
        <v>0.0082</v>
      </c>
      <c r="M271" s="483" t="s">
        <v>32</v>
      </c>
      <c r="N271" s="483">
        <v>8</v>
      </c>
      <c r="O271" s="483" t="s">
        <v>32</v>
      </c>
    </row>
    <row r="272" spans="1:15" ht="12">
      <c r="A272" s="483">
        <v>11795</v>
      </c>
      <c r="B272" s="483" t="s">
        <v>418</v>
      </c>
      <c r="C272" s="483" t="s">
        <v>419</v>
      </c>
      <c r="D272" s="483" t="s">
        <v>293</v>
      </c>
      <c r="E272" s="484">
        <v>37151</v>
      </c>
      <c r="F272" s="483" t="s">
        <v>32</v>
      </c>
      <c r="G272" s="483">
        <v>0.0078</v>
      </c>
      <c r="H272" s="483" t="s">
        <v>420</v>
      </c>
      <c r="I272" s="487">
        <f t="shared" si="8"/>
        <v>0.0078</v>
      </c>
      <c r="M272" s="483" t="s">
        <v>32</v>
      </c>
      <c r="N272" s="483">
        <v>8</v>
      </c>
      <c r="O272" s="483" t="s">
        <v>32</v>
      </c>
    </row>
    <row r="273" spans="1:15" ht="12">
      <c r="A273" s="483">
        <v>11797</v>
      </c>
      <c r="B273" s="483" t="s">
        <v>418</v>
      </c>
      <c r="C273" s="483" t="s">
        <v>419</v>
      </c>
      <c r="D273" s="483" t="s">
        <v>293</v>
      </c>
      <c r="E273" s="484">
        <v>37166</v>
      </c>
      <c r="F273" s="483" t="s">
        <v>32</v>
      </c>
      <c r="G273" s="483">
        <v>0.0073</v>
      </c>
      <c r="H273" s="483" t="s">
        <v>420</v>
      </c>
      <c r="I273" s="487">
        <f t="shared" si="8"/>
        <v>0.0073</v>
      </c>
      <c r="M273" s="483" t="s">
        <v>32</v>
      </c>
      <c r="N273" s="483">
        <v>8</v>
      </c>
      <c r="O273" s="483" t="s">
        <v>32</v>
      </c>
    </row>
    <row r="274" spans="1:15" ht="12">
      <c r="A274" s="483">
        <v>11798</v>
      </c>
      <c r="B274" s="483" t="s">
        <v>418</v>
      </c>
      <c r="C274" s="483" t="s">
        <v>419</v>
      </c>
      <c r="D274" s="483" t="s">
        <v>293</v>
      </c>
      <c r="E274" s="484">
        <v>37179</v>
      </c>
      <c r="F274" s="483" t="s">
        <v>32</v>
      </c>
      <c r="G274" s="483">
        <v>0.01</v>
      </c>
      <c r="H274" s="483" t="s">
        <v>420</v>
      </c>
      <c r="I274" s="487">
        <f t="shared" si="8"/>
        <v>0.01</v>
      </c>
      <c r="M274" s="483" t="s">
        <v>32</v>
      </c>
      <c r="N274" s="483">
        <v>8</v>
      </c>
      <c r="O274" s="483" t="s">
        <v>32</v>
      </c>
    </row>
    <row r="275" spans="1:15" ht="12">
      <c r="A275" s="483">
        <v>11800</v>
      </c>
      <c r="B275" s="483" t="s">
        <v>418</v>
      </c>
      <c r="C275" s="483" t="s">
        <v>419</v>
      </c>
      <c r="D275" s="483" t="s">
        <v>293</v>
      </c>
      <c r="E275" s="484">
        <v>37259</v>
      </c>
      <c r="F275" s="483" t="s">
        <v>32</v>
      </c>
      <c r="G275" s="483">
        <v>0.01</v>
      </c>
      <c r="H275" s="483" t="s">
        <v>420</v>
      </c>
      <c r="I275" s="487">
        <f t="shared" si="8"/>
        <v>0.01</v>
      </c>
      <c r="M275" s="483" t="s">
        <v>32</v>
      </c>
      <c r="N275" s="483">
        <v>8</v>
      </c>
      <c r="O275" s="483" t="s">
        <v>32</v>
      </c>
    </row>
    <row r="276" spans="1:15" ht="12">
      <c r="A276" s="483">
        <v>11801</v>
      </c>
      <c r="B276" s="483" t="s">
        <v>418</v>
      </c>
      <c r="C276" s="483" t="s">
        <v>419</v>
      </c>
      <c r="D276" s="483" t="s">
        <v>293</v>
      </c>
      <c r="E276" s="484">
        <v>37272</v>
      </c>
      <c r="F276" s="483" t="s">
        <v>32</v>
      </c>
      <c r="G276" s="483">
        <v>0.0085</v>
      </c>
      <c r="H276" s="483" t="s">
        <v>420</v>
      </c>
      <c r="I276" s="487">
        <f t="shared" si="8"/>
        <v>0.0085</v>
      </c>
      <c r="M276" s="483" t="s">
        <v>32</v>
      </c>
      <c r="N276" s="483">
        <v>8</v>
      </c>
      <c r="O276" s="483" t="s">
        <v>32</v>
      </c>
    </row>
    <row r="277" spans="1:15" ht="12">
      <c r="A277" s="483">
        <v>11803</v>
      </c>
      <c r="B277" s="483" t="s">
        <v>418</v>
      </c>
      <c r="C277" s="483" t="s">
        <v>419</v>
      </c>
      <c r="D277" s="483" t="s">
        <v>293</v>
      </c>
      <c r="E277" s="484">
        <v>37292</v>
      </c>
      <c r="F277" s="483" t="s">
        <v>32</v>
      </c>
      <c r="G277" s="483">
        <v>0.017</v>
      </c>
      <c r="H277" s="483" t="s">
        <v>420</v>
      </c>
      <c r="I277" s="487">
        <f t="shared" si="8"/>
        <v>0.017</v>
      </c>
      <c r="M277" s="483" t="s">
        <v>32</v>
      </c>
      <c r="N277" s="483">
        <v>8</v>
      </c>
      <c r="O277" s="483" t="s">
        <v>32</v>
      </c>
    </row>
    <row r="278" spans="1:15" ht="12">
      <c r="A278" s="483">
        <v>11804</v>
      </c>
      <c r="B278" s="483" t="s">
        <v>418</v>
      </c>
      <c r="C278" s="483" t="s">
        <v>419</v>
      </c>
      <c r="D278" s="483" t="s">
        <v>293</v>
      </c>
      <c r="E278" s="484">
        <v>37307</v>
      </c>
      <c r="F278" s="483" t="s">
        <v>32</v>
      </c>
      <c r="G278" s="483">
        <v>0.016</v>
      </c>
      <c r="H278" s="483" t="s">
        <v>420</v>
      </c>
      <c r="I278" s="487">
        <f t="shared" si="8"/>
        <v>0.016</v>
      </c>
      <c r="M278" s="483" t="s">
        <v>32</v>
      </c>
      <c r="N278" s="483">
        <v>8</v>
      </c>
      <c r="O278" s="483" t="s">
        <v>32</v>
      </c>
    </row>
    <row r="279" spans="1:15" ht="12">
      <c r="A279" s="483">
        <v>11806</v>
      </c>
      <c r="B279" s="483" t="s">
        <v>418</v>
      </c>
      <c r="C279" s="483" t="s">
        <v>419</v>
      </c>
      <c r="D279" s="483" t="s">
        <v>293</v>
      </c>
      <c r="E279" s="484">
        <v>37348</v>
      </c>
      <c r="F279" s="483" t="s">
        <v>32</v>
      </c>
      <c r="G279" s="483">
        <v>0.016</v>
      </c>
      <c r="H279" s="483" t="s">
        <v>420</v>
      </c>
      <c r="I279" s="487">
        <f t="shared" si="8"/>
        <v>0.016</v>
      </c>
      <c r="M279" s="483" t="s">
        <v>32</v>
      </c>
      <c r="N279" s="483">
        <v>8</v>
      </c>
      <c r="O279" s="483" t="s">
        <v>32</v>
      </c>
    </row>
    <row r="280" spans="1:15" ht="12">
      <c r="A280" s="483">
        <v>11807</v>
      </c>
      <c r="B280" s="483" t="s">
        <v>418</v>
      </c>
      <c r="C280" s="483" t="s">
        <v>419</v>
      </c>
      <c r="D280" s="483" t="s">
        <v>293</v>
      </c>
      <c r="E280" s="484">
        <v>37363</v>
      </c>
      <c r="F280" s="483" t="s">
        <v>32</v>
      </c>
      <c r="G280" s="483">
        <v>0.0098</v>
      </c>
      <c r="H280" s="483" t="s">
        <v>420</v>
      </c>
      <c r="I280" s="487">
        <f t="shared" si="8"/>
        <v>0.0098</v>
      </c>
      <c r="M280" s="483" t="s">
        <v>32</v>
      </c>
      <c r="N280" s="483">
        <v>8</v>
      </c>
      <c r="O280" s="483" t="s">
        <v>32</v>
      </c>
    </row>
    <row r="281" spans="1:15" ht="12">
      <c r="A281" s="483">
        <v>11809</v>
      </c>
      <c r="B281" s="483" t="s">
        <v>418</v>
      </c>
      <c r="C281" s="483" t="s">
        <v>419</v>
      </c>
      <c r="D281" s="483" t="s">
        <v>293</v>
      </c>
      <c r="E281" s="484">
        <v>37439</v>
      </c>
      <c r="F281" s="483" t="s">
        <v>32</v>
      </c>
      <c r="G281" s="483">
        <v>0.013</v>
      </c>
      <c r="H281" s="483" t="s">
        <v>420</v>
      </c>
      <c r="I281" s="487">
        <f t="shared" si="8"/>
        <v>0.013</v>
      </c>
      <c r="M281" s="483" t="s">
        <v>32</v>
      </c>
      <c r="N281" s="483">
        <v>8</v>
      </c>
      <c r="O281" s="483" t="s">
        <v>32</v>
      </c>
    </row>
    <row r="282" spans="1:15" ht="12">
      <c r="A282" s="483">
        <v>11810</v>
      </c>
      <c r="B282" s="483" t="s">
        <v>418</v>
      </c>
      <c r="C282" s="483" t="s">
        <v>419</v>
      </c>
      <c r="D282" s="483" t="s">
        <v>293</v>
      </c>
      <c r="E282" s="484">
        <v>37453</v>
      </c>
      <c r="F282" s="483" t="s">
        <v>32</v>
      </c>
      <c r="G282" s="483">
        <v>0.011</v>
      </c>
      <c r="H282" s="483" t="s">
        <v>420</v>
      </c>
      <c r="I282" s="487">
        <f t="shared" si="8"/>
        <v>0.011</v>
      </c>
      <c r="M282" s="483" t="s">
        <v>32</v>
      </c>
      <c r="N282" s="483">
        <v>8</v>
      </c>
      <c r="O282" s="483" t="s">
        <v>32</v>
      </c>
    </row>
    <row r="283" spans="1:15" ht="12">
      <c r="A283" s="483">
        <v>11812</v>
      </c>
      <c r="B283" s="483" t="s">
        <v>418</v>
      </c>
      <c r="C283" s="483" t="s">
        <v>419</v>
      </c>
      <c r="D283" s="483" t="s">
        <v>293</v>
      </c>
      <c r="E283" s="484">
        <v>37475</v>
      </c>
      <c r="F283" s="483" t="s">
        <v>32</v>
      </c>
      <c r="G283" s="483">
        <v>0.015</v>
      </c>
      <c r="H283" s="483" t="s">
        <v>420</v>
      </c>
      <c r="I283" s="487">
        <f t="shared" si="8"/>
        <v>0.015</v>
      </c>
      <c r="M283" s="483" t="s">
        <v>32</v>
      </c>
      <c r="N283" s="483">
        <v>8</v>
      </c>
      <c r="O283" s="483" t="s">
        <v>32</v>
      </c>
    </row>
    <row r="284" spans="1:15" ht="12">
      <c r="A284" s="483">
        <v>11813</v>
      </c>
      <c r="B284" s="483" t="s">
        <v>418</v>
      </c>
      <c r="C284" s="483" t="s">
        <v>419</v>
      </c>
      <c r="D284" s="483" t="s">
        <v>293</v>
      </c>
      <c r="E284" s="484">
        <v>37488</v>
      </c>
      <c r="F284" s="483" t="s">
        <v>32</v>
      </c>
      <c r="G284" s="483">
        <v>0.028</v>
      </c>
      <c r="H284" s="483" t="s">
        <v>420</v>
      </c>
      <c r="I284" s="487">
        <f t="shared" si="8"/>
        <v>0.028</v>
      </c>
      <c r="M284" s="483" t="s">
        <v>32</v>
      </c>
      <c r="N284" s="483">
        <v>8</v>
      </c>
      <c r="O284" s="483" t="s">
        <v>32</v>
      </c>
    </row>
    <row r="285" spans="1:15" ht="12">
      <c r="A285" s="483">
        <v>11815</v>
      </c>
      <c r="B285" s="483" t="s">
        <v>418</v>
      </c>
      <c r="C285" s="483" t="s">
        <v>419</v>
      </c>
      <c r="D285" s="483" t="s">
        <v>293</v>
      </c>
      <c r="E285" s="484">
        <v>37503</v>
      </c>
      <c r="F285" s="483" t="s">
        <v>32</v>
      </c>
      <c r="G285" s="483">
        <v>0.015</v>
      </c>
      <c r="H285" s="483" t="s">
        <v>420</v>
      </c>
      <c r="I285" s="487">
        <f t="shared" si="8"/>
        <v>0.015</v>
      </c>
      <c r="M285" s="483" t="s">
        <v>32</v>
      </c>
      <c r="N285" s="483">
        <v>8</v>
      </c>
      <c r="O285" s="483" t="s">
        <v>32</v>
      </c>
    </row>
    <row r="286" spans="1:15" ht="12">
      <c r="A286" s="483">
        <v>11816</v>
      </c>
      <c r="B286" s="483" t="s">
        <v>418</v>
      </c>
      <c r="C286" s="483" t="s">
        <v>419</v>
      </c>
      <c r="D286" s="483" t="s">
        <v>293</v>
      </c>
      <c r="E286" s="484">
        <v>37518</v>
      </c>
      <c r="F286" s="483" t="s">
        <v>32</v>
      </c>
      <c r="G286" s="483">
        <v>0.018</v>
      </c>
      <c r="H286" s="483" t="s">
        <v>420</v>
      </c>
      <c r="I286" s="487">
        <f t="shared" si="8"/>
        <v>0.018</v>
      </c>
      <c r="M286" s="483" t="s">
        <v>32</v>
      </c>
      <c r="N286" s="483">
        <v>8</v>
      </c>
      <c r="O286" s="483" t="s">
        <v>32</v>
      </c>
    </row>
    <row r="287" spans="1:15" ht="12">
      <c r="A287" s="483">
        <v>11818</v>
      </c>
      <c r="B287" s="483" t="s">
        <v>418</v>
      </c>
      <c r="C287" s="483" t="s">
        <v>419</v>
      </c>
      <c r="D287" s="483" t="s">
        <v>293</v>
      </c>
      <c r="E287" s="484">
        <v>37531</v>
      </c>
      <c r="F287" s="483" t="s">
        <v>32</v>
      </c>
      <c r="G287" s="483">
        <v>0.015</v>
      </c>
      <c r="H287" s="483" t="s">
        <v>420</v>
      </c>
      <c r="I287" s="487">
        <f t="shared" si="8"/>
        <v>0.015</v>
      </c>
      <c r="M287" s="483" t="s">
        <v>32</v>
      </c>
      <c r="N287" s="483">
        <v>8</v>
      </c>
      <c r="O287" s="483" t="s">
        <v>32</v>
      </c>
    </row>
    <row r="288" spans="1:15" ht="12">
      <c r="A288" s="483">
        <v>11819</v>
      </c>
      <c r="B288" s="483" t="s">
        <v>418</v>
      </c>
      <c r="C288" s="483" t="s">
        <v>419</v>
      </c>
      <c r="D288" s="483" t="s">
        <v>293</v>
      </c>
      <c r="E288" s="484">
        <v>37544</v>
      </c>
      <c r="F288" s="483" t="s">
        <v>32</v>
      </c>
      <c r="G288" s="483">
        <v>0.013</v>
      </c>
      <c r="H288" s="483" t="s">
        <v>420</v>
      </c>
      <c r="I288" s="487">
        <f t="shared" si="8"/>
        <v>0.013</v>
      </c>
      <c r="M288" s="483" t="s">
        <v>32</v>
      </c>
      <c r="N288" s="483">
        <v>8</v>
      </c>
      <c r="O288" s="483" t="s">
        <v>32</v>
      </c>
    </row>
    <row r="289" spans="1:15" ht="12">
      <c r="A289" s="483">
        <v>11821</v>
      </c>
      <c r="B289" s="483" t="s">
        <v>418</v>
      </c>
      <c r="C289" s="483" t="s">
        <v>419</v>
      </c>
      <c r="D289" s="483" t="s">
        <v>293</v>
      </c>
      <c r="E289" s="484">
        <v>37566</v>
      </c>
      <c r="F289" s="483" t="s">
        <v>32</v>
      </c>
      <c r="G289" s="483">
        <v>0.013</v>
      </c>
      <c r="H289" s="483" t="s">
        <v>420</v>
      </c>
      <c r="I289" s="487">
        <f t="shared" si="8"/>
        <v>0.013</v>
      </c>
      <c r="M289" s="483" t="s">
        <v>32</v>
      </c>
      <c r="N289" s="483">
        <v>8</v>
      </c>
      <c r="O289" s="483" t="s">
        <v>32</v>
      </c>
    </row>
    <row r="290" spans="1:15" ht="12">
      <c r="A290" s="483">
        <v>11822</v>
      </c>
      <c r="B290" s="483" t="s">
        <v>418</v>
      </c>
      <c r="C290" s="483" t="s">
        <v>419</v>
      </c>
      <c r="D290" s="483" t="s">
        <v>293</v>
      </c>
      <c r="E290" s="484">
        <v>37579</v>
      </c>
      <c r="F290" s="483" t="s">
        <v>32</v>
      </c>
      <c r="G290" s="483">
        <v>0.011</v>
      </c>
      <c r="H290" s="483" t="s">
        <v>420</v>
      </c>
      <c r="I290" s="487">
        <f t="shared" si="8"/>
        <v>0.011</v>
      </c>
      <c r="M290" s="483" t="s">
        <v>32</v>
      </c>
      <c r="N290" s="483">
        <v>8</v>
      </c>
      <c r="O290" s="483" t="s">
        <v>32</v>
      </c>
    </row>
    <row r="291" spans="1:15" ht="12">
      <c r="A291" s="483">
        <v>11824</v>
      </c>
      <c r="B291" s="483" t="s">
        <v>418</v>
      </c>
      <c r="C291" s="483" t="s">
        <v>419</v>
      </c>
      <c r="D291" s="483" t="s">
        <v>293</v>
      </c>
      <c r="E291" s="484">
        <v>37594</v>
      </c>
      <c r="F291" s="483" t="s">
        <v>32</v>
      </c>
      <c r="G291" s="483">
        <v>0.029</v>
      </c>
      <c r="H291" s="483" t="s">
        <v>420</v>
      </c>
      <c r="I291" s="487">
        <f t="shared" si="8"/>
        <v>0.029</v>
      </c>
      <c r="M291" s="483" t="s">
        <v>32</v>
      </c>
      <c r="N291" s="483">
        <v>8</v>
      </c>
      <c r="O291" s="483" t="s">
        <v>32</v>
      </c>
    </row>
    <row r="292" spans="1:15" ht="12">
      <c r="A292" s="483">
        <v>11825</v>
      </c>
      <c r="B292" s="483" t="s">
        <v>418</v>
      </c>
      <c r="C292" s="483" t="s">
        <v>419</v>
      </c>
      <c r="D292" s="483" t="s">
        <v>293</v>
      </c>
      <c r="E292" s="484">
        <v>37606</v>
      </c>
      <c r="F292" s="483" t="s">
        <v>32</v>
      </c>
      <c r="G292" s="483">
        <v>0.0094</v>
      </c>
      <c r="H292" s="483" t="s">
        <v>420</v>
      </c>
      <c r="I292" s="487">
        <f t="shared" si="8"/>
        <v>0.0094</v>
      </c>
      <c r="M292" s="483" t="s">
        <v>32</v>
      </c>
      <c r="N292" s="483">
        <v>8</v>
      </c>
      <c r="O292" s="483" t="s">
        <v>32</v>
      </c>
    </row>
    <row r="293" spans="1:15" ht="12">
      <c r="A293" s="483">
        <v>11827</v>
      </c>
      <c r="B293" s="483" t="s">
        <v>418</v>
      </c>
      <c r="C293" s="483" t="s">
        <v>419</v>
      </c>
      <c r="D293" s="483" t="s">
        <v>293</v>
      </c>
      <c r="E293" s="484">
        <v>37623</v>
      </c>
      <c r="F293" s="483" t="s">
        <v>32</v>
      </c>
      <c r="G293" s="483">
        <v>0.0096</v>
      </c>
      <c r="H293" s="483" t="s">
        <v>420</v>
      </c>
      <c r="I293" s="487">
        <f t="shared" si="8"/>
        <v>0.0096</v>
      </c>
      <c r="M293" s="483" t="s">
        <v>32</v>
      </c>
      <c r="N293" s="483">
        <v>8</v>
      </c>
      <c r="O293" s="483" t="s">
        <v>32</v>
      </c>
    </row>
    <row r="294" spans="1:15" ht="12">
      <c r="A294" s="483">
        <v>11828</v>
      </c>
      <c r="B294" s="483" t="s">
        <v>418</v>
      </c>
      <c r="C294" s="483" t="s">
        <v>419</v>
      </c>
      <c r="D294" s="483" t="s">
        <v>293</v>
      </c>
      <c r="E294" s="484">
        <v>37635</v>
      </c>
      <c r="F294" s="483" t="s">
        <v>32</v>
      </c>
      <c r="G294" s="483">
        <v>0.095</v>
      </c>
      <c r="H294" s="483" t="s">
        <v>420</v>
      </c>
      <c r="I294" s="487">
        <f t="shared" si="8"/>
        <v>0.095</v>
      </c>
      <c r="M294" s="483" t="s">
        <v>32</v>
      </c>
      <c r="N294" s="483">
        <v>8</v>
      </c>
      <c r="O294" s="483" t="s">
        <v>32</v>
      </c>
    </row>
    <row r="295" spans="1:15" ht="12">
      <c r="A295" s="483">
        <v>11830</v>
      </c>
      <c r="B295" s="483" t="s">
        <v>418</v>
      </c>
      <c r="C295" s="483" t="s">
        <v>419</v>
      </c>
      <c r="D295" s="483" t="s">
        <v>293</v>
      </c>
      <c r="E295" s="484">
        <v>37658</v>
      </c>
      <c r="F295" s="483" t="s">
        <v>32</v>
      </c>
      <c r="G295" s="483">
        <v>0.01</v>
      </c>
      <c r="H295" s="483" t="s">
        <v>420</v>
      </c>
      <c r="I295" s="487">
        <f t="shared" si="8"/>
        <v>0.01</v>
      </c>
      <c r="M295" s="483" t="s">
        <v>32</v>
      </c>
      <c r="N295" s="483">
        <v>8</v>
      </c>
      <c r="O295" s="483" t="s">
        <v>32</v>
      </c>
    </row>
    <row r="296" spans="1:16" ht="12">
      <c r="A296" s="483">
        <v>11831</v>
      </c>
      <c r="B296" s="483" t="s">
        <v>418</v>
      </c>
      <c r="C296" s="483" t="s">
        <v>419</v>
      </c>
      <c r="D296" s="483" t="s">
        <v>293</v>
      </c>
      <c r="E296" s="484">
        <v>37671</v>
      </c>
      <c r="F296" s="483" t="s">
        <v>32</v>
      </c>
      <c r="G296" s="483">
        <v>0.012</v>
      </c>
      <c r="H296" s="483" t="s">
        <v>420</v>
      </c>
      <c r="I296" s="487">
        <f t="shared" si="8"/>
        <v>0.012</v>
      </c>
      <c r="J296" s="485">
        <f>AVERAGE(I238:I296)</f>
        <v>0.01408724137931035</v>
      </c>
      <c r="K296" s="485">
        <f>MAX(I238:I296)</f>
        <v>0.095</v>
      </c>
      <c r="L296" s="485">
        <f>MIN(I238:I296)</f>
        <v>0.0073</v>
      </c>
      <c r="N296" s="483">
        <v>8</v>
      </c>
      <c r="O296" s="483" t="s">
        <v>32</v>
      </c>
      <c r="P296" s="486">
        <v>0.029</v>
      </c>
    </row>
    <row r="297" ht="11.25">
      <c r="E297" s="484"/>
    </row>
    <row r="298" ht="11.25">
      <c r="E298" s="484"/>
    </row>
    <row r="299" spans="1:15" ht="12">
      <c r="A299" s="483">
        <v>11745</v>
      </c>
      <c r="B299" s="483" t="s">
        <v>418</v>
      </c>
      <c r="C299" s="483" t="s">
        <v>421</v>
      </c>
      <c r="D299" s="483" t="s">
        <v>293</v>
      </c>
      <c r="E299" s="484">
        <v>36556</v>
      </c>
      <c r="F299" s="483" t="s">
        <v>32</v>
      </c>
      <c r="G299" s="483">
        <v>0.01</v>
      </c>
      <c r="H299" s="483" t="s">
        <v>420</v>
      </c>
      <c r="I299" s="487">
        <f aca="true" t="shared" si="9" ref="I299:I329">IF(G299="","",IF(F299="&lt;","",G299))</f>
        <v>0.01</v>
      </c>
      <c r="M299" s="483" t="s">
        <v>32</v>
      </c>
      <c r="N299" s="483">
        <v>8</v>
      </c>
      <c r="O299" s="483" t="s">
        <v>32</v>
      </c>
    </row>
    <row r="300" spans="1:15" ht="12">
      <c r="A300" s="483">
        <v>11747</v>
      </c>
      <c r="B300" s="483" t="s">
        <v>418</v>
      </c>
      <c r="C300" s="483" t="s">
        <v>421</v>
      </c>
      <c r="D300" s="483" t="s">
        <v>293</v>
      </c>
      <c r="E300" s="484">
        <v>36585</v>
      </c>
      <c r="F300" s="483" t="s">
        <v>32</v>
      </c>
      <c r="G300" s="483">
        <v>0.012</v>
      </c>
      <c r="H300" s="483" t="s">
        <v>420</v>
      </c>
      <c r="I300" s="487">
        <f t="shared" si="9"/>
        <v>0.012</v>
      </c>
      <c r="M300" s="483" t="s">
        <v>32</v>
      </c>
      <c r="N300" s="483">
        <v>8</v>
      </c>
      <c r="O300" s="483" t="s">
        <v>32</v>
      </c>
    </row>
    <row r="301" spans="1:15" ht="12">
      <c r="A301" s="483">
        <v>11750</v>
      </c>
      <c r="B301" s="483" t="s">
        <v>418</v>
      </c>
      <c r="C301" s="483" t="s">
        <v>421</v>
      </c>
      <c r="D301" s="483" t="s">
        <v>293</v>
      </c>
      <c r="E301" s="484">
        <v>36616</v>
      </c>
      <c r="F301" s="483" t="s">
        <v>32</v>
      </c>
      <c r="G301" s="483">
        <v>0.013</v>
      </c>
      <c r="H301" s="483" t="s">
        <v>420</v>
      </c>
      <c r="I301" s="487">
        <f t="shared" si="9"/>
        <v>0.013</v>
      </c>
      <c r="M301" s="483" t="s">
        <v>32</v>
      </c>
      <c r="N301" s="483">
        <v>8</v>
      </c>
      <c r="O301" s="483" t="s">
        <v>32</v>
      </c>
    </row>
    <row r="302" spans="1:15" ht="12">
      <c r="A302" s="483">
        <v>11752</v>
      </c>
      <c r="B302" s="483" t="s">
        <v>418</v>
      </c>
      <c r="C302" s="483" t="s">
        <v>421</v>
      </c>
      <c r="D302" s="483" t="s">
        <v>293</v>
      </c>
      <c r="E302" s="484">
        <v>36677</v>
      </c>
      <c r="F302" s="483" t="s">
        <v>32</v>
      </c>
      <c r="G302" s="483">
        <v>0.009</v>
      </c>
      <c r="H302" s="483" t="s">
        <v>420</v>
      </c>
      <c r="I302" s="487">
        <f t="shared" si="9"/>
        <v>0.009</v>
      </c>
      <c r="M302" s="483" t="s">
        <v>32</v>
      </c>
      <c r="N302" s="483">
        <v>8</v>
      </c>
      <c r="O302" s="483" t="s">
        <v>32</v>
      </c>
    </row>
    <row r="303" spans="1:15" ht="12">
      <c r="A303" s="483">
        <v>11755</v>
      </c>
      <c r="B303" s="483" t="s">
        <v>418</v>
      </c>
      <c r="C303" s="483" t="s">
        <v>421</v>
      </c>
      <c r="D303" s="483" t="s">
        <v>293</v>
      </c>
      <c r="E303" s="484">
        <v>36707</v>
      </c>
      <c r="F303" s="483" t="s">
        <v>32</v>
      </c>
      <c r="G303" s="483">
        <v>0.01</v>
      </c>
      <c r="H303" s="483" t="s">
        <v>420</v>
      </c>
      <c r="I303" s="487">
        <f t="shared" si="9"/>
        <v>0.01</v>
      </c>
      <c r="M303" s="483" t="s">
        <v>32</v>
      </c>
      <c r="N303" s="483">
        <v>8</v>
      </c>
      <c r="O303" s="483" t="s">
        <v>32</v>
      </c>
    </row>
    <row r="304" spans="1:15" ht="12">
      <c r="A304" s="483">
        <v>11757</v>
      </c>
      <c r="B304" s="483" t="s">
        <v>418</v>
      </c>
      <c r="C304" s="483" t="s">
        <v>421</v>
      </c>
      <c r="D304" s="483" t="s">
        <v>293</v>
      </c>
      <c r="E304" s="484">
        <v>36769</v>
      </c>
      <c r="F304" s="483" t="s">
        <v>32</v>
      </c>
      <c r="G304" s="483">
        <v>0.012</v>
      </c>
      <c r="H304" s="483" t="s">
        <v>420</v>
      </c>
      <c r="I304" s="487">
        <f t="shared" si="9"/>
        <v>0.012</v>
      </c>
      <c r="M304" s="483" t="s">
        <v>32</v>
      </c>
      <c r="N304" s="483">
        <v>8</v>
      </c>
      <c r="O304" s="483" t="s">
        <v>32</v>
      </c>
    </row>
    <row r="305" spans="1:15" ht="12">
      <c r="A305" s="483">
        <v>11761</v>
      </c>
      <c r="B305" s="483" t="s">
        <v>418</v>
      </c>
      <c r="C305" s="483" t="s">
        <v>421</v>
      </c>
      <c r="D305" s="483" t="s">
        <v>293</v>
      </c>
      <c r="E305" s="484">
        <v>36799</v>
      </c>
      <c r="F305" s="483" t="s">
        <v>276</v>
      </c>
      <c r="G305" s="483">
        <v>0.012</v>
      </c>
      <c r="H305" s="483" t="s">
        <v>420</v>
      </c>
      <c r="I305" s="487">
        <f t="shared" si="9"/>
      </c>
      <c r="M305" s="483" t="s">
        <v>32</v>
      </c>
      <c r="N305" s="483">
        <v>8</v>
      </c>
      <c r="O305" s="483" t="s">
        <v>32</v>
      </c>
    </row>
    <row r="306" spans="1:15" ht="12">
      <c r="A306" s="483">
        <v>11763</v>
      </c>
      <c r="B306" s="483" t="s">
        <v>418</v>
      </c>
      <c r="C306" s="483" t="s">
        <v>421</v>
      </c>
      <c r="D306" s="483" t="s">
        <v>293</v>
      </c>
      <c r="E306" s="484">
        <v>36830</v>
      </c>
      <c r="F306" s="483" t="s">
        <v>32</v>
      </c>
      <c r="G306" s="483">
        <v>0.011</v>
      </c>
      <c r="H306" s="483" t="s">
        <v>420</v>
      </c>
      <c r="I306" s="487">
        <f t="shared" si="9"/>
        <v>0.011</v>
      </c>
      <c r="M306" s="483" t="s">
        <v>32</v>
      </c>
      <c r="N306" s="483">
        <v>8</v>
      </c>
      <c r="O306" s="483" t="s">
        <v>32</v>
      </c>
    </row>
    <row r="307" spans="1:15" ht="12">
      <c r="A307" s="483">
        <v>11766</v>
      </c>
      <c r="B307" s="483" t="s">
        <v>418</v>
      </c>
      <c r="C307" s="483" t="s">
        <v>421</v>
      </c>
      <c r="D307" s="483" t="s">
        <v>293</v>
      </c>
      <c r="E307" s="484">
        <v>36860</v>
      </c>
      <c r="F307" s="483" t="s">
        <v>32</v>
      </c>
      <c r="G307" s="483">
        <v>0.012</v>
      </c>
      <c r="H307" s="483" t="s">
        <v>420</v>
      </c>
      <c r="I307" s="487">
        <f t="shared" si="9"/>
        <v>0.012</v>
      </c>
      <c r="M307" s="483" t="s">
        <v>32</v>
      </c>
      <c r="N307" s="483">
        <v>8</v>
      </c>
      <c r="O307" s="483" t="s">
        <v>32</v>
      </c>
    </row>
    <row r="308" spans="1:15" ht="12">
      <c r="A308" s="483">
        <v>11769</v>
      </c>
      <c r="B308" s="483" t="s">
        <v>418</v>
      </c>
      <c r="C308" s="483" t="s">
        <v>421</v>
      </c>
      <c r="D308" s="483" t="s">
        <v>293</v>
      </c>
      <c r="E308" s="484">
        <v>36891</v>
      </c>
      <c r="F308" s="483" t="s">
        <v>32</v>
      </c>
      <c r="G308" s="483">
        <v>0.013</v>
      </c>
      <c r="H308" s="483" t="s">
        <v>420</v>
      </c>
      <c r="I308" s="487">
        <f t="shared" si="9"/>
        <v>0.013</v>
      </c>
      <c r="M308" s="483" t="s">
        <v>32</v>
      </c>
      <c r="N308" s="483">
        <v>8</v>
      </c>
      <c r="O308" s="483" t="s">
        <v>32</v>
      </c>
    </row>
    <row r="309" spans="1:15" ht="12">
      <c r="A309" s="483">
        <v>11772</v>
      </c>
      <c r="B309" s="483" t="s">
        <v>418</v>
      </c>
      <c r="C309" s="483" t="s">
        <v>421</v>
      </c>
      <c r="D309" s="483" t="s">
        <v>293</v>
      </c>
      <c r="E309" s="484">
        <v>36922</v>
      </c>
      <c r="F309" s="483" t="s">
        <v>32</v>
      </c>
      <c r="G309" s="483">
        <v>0.013</v>
      </c>
      <c r="H309" s="483" t="s">
        <v>420</v>
      </c>
      <c r="I309" s="487">
        <f t="shared" si="9"/>
        <v>0.013</v>
      </c>
      <c r="M309" s="483" t="s">
        <v>32</v>
      </c>
      <c r="N309" s="483">
        <v>8</v>
      </c>
      <c r="O309" s="483" t="s">
        <v>32</v>
      </c>
    </row>
    <row r="310" spans="1:15" ht="12">
      <c r="A310" s="483">
        <v>11775</v>
      </c>
      <c r="B310" s="483" t="s">
        <v>418</v>
      </c>
      <c r="C310" s="483" t="s">
        <v>421</v>
      </c>
      <c r="D310" s="483" t="s">
        <v>293</v>
      </c>
      <c r="E310" s="484">
        <v>36950</v>
      </c>
      <c r="F310" s="483" t="s">
        <v>32</v>
      </c>
      <c r="G310" s="483">
        <v>0.016</v>
      </c>
      <c r="H310" s="483" t="s">
        <v>420</v>
      </c>
      <c r="I310" s="487">
        <f t="shared" si="9"/>
        <v>0.016</v>
      </c>
      <c r="M310" s="483" t="s">
        <v>32</v>
      </c>
      <c r="N310" s="483">
        <v>8</v>
      </c>
      <c r="O310" s="483" t="s">
        <v>32</v>
      </c>
    </row>
    <row r="311" spans="1:15" ht="12">
      <c r="A311" s="483">
        <v>11778</v>
      </c>
      <c r="B311" s="483" t="s">
        <v>418</v>
      </c>
      <c r="C311" s="483" t="s">
        <v>421</v>
      </c>
      <c r="D311" s="483" t="s">
        <v>293</v>
      </c>
      <c r="E311" s="484">
        <v>36981</v>
      </c>
      <c r="F311" s="483" t="s">
        <v>32</v>
      </c>
      <c r="G311" s="483">
        <v>0.016</v>
      </c>
      <c r="H311" s="483" t="s">
        <v>420</v>
      </c>
      <c r="I311" s="487">
        <f t="shared" si="9"/>
        <v>0.016</v>
      </c>
      <c r="M311" s="483" t="s">
        <v>32</v>
      </c>
      <c r="N311" s="483">
        <v>8</v>
      </c>
      <c r="O311" s="483" t="s">
        <v>32</v>
      </c>
    </row>
    <row r="312" spans="1:15" ht="12">
      <c r="A312" s="483">
        <v>11781</v>
      </c>
      <c r="B312" s="483" t="s">
        <v>418</v>
      </c>
      <c r="C312" s="483" t="s">
        <v>421</v>
      </c>
      <c r="D312" s="483" t="s">
        <v>293</v>
      </c>
      <c r="E312" s="484">
        <v>37011</v>
      </c>
      <c r="F312" s="483" t="s">
        <v>32</v>
      </c>
      <c r="G312" s="483">
        <v>0.016</v>
      </c>
      <c r="H312" s="483" t="s">
        <v>420</v>
      </c>
      <c r="I312" s="487">
        <f t="shared" si="9"/>
        <v>0.016</v>
      </c>
      <c r="M312" s="483" t="s">
        <v>32</v>
      </c>
      <c r="N312" s="483">
        <v>8</v>
      </c>
      <c r="O312" s="483" t="s">
        <v>32</v>
      </c>
    </row>
    <row r="313" spans="1:15" ht="12">
      <c r="A313" s="483">
        <v>11784</v>
      </c>
      <c r="B313" s="483" t="s">
        <v>418</v>
      </c>
      <c r="C313" s="483" t="s">
        <v>421</v>
      </c>
      <c r="D313" s="483" t="s">
        <v>293</v>
      </c>
      <c r="E313" s="484">
        <v>37042</v>
      </c>
      <c r="F313" s="483" t="s">
        <v>32</v>
      </c>
      <c r="G313" s="483">
        <v>0.013</v>
      </c>
      <c r="H313" s="483" t="s">
        <v>420</v>
      </c>
      <c r="I313" s="487">
        <f t="shared" si="9"/>
        <v>0.013</v>
      </c>
      <c r="M313" s="483" t="s">
        <v>32</v>
      </c>
      <c r="N313" s="483">
        <v>8</v>
      </c>
      <c r="O313" s="483" t="s">
        <v>32</v>
      </c>
    </row>
    <row r="314" spans="1:15" ht="12">
      <c r="A314" s="483">
        <v>11787</v>
      </c>
      <c r="B314" s="483" t="s">
        <v>418</v>
      </c>
      <c r="C314" s="483" t="s">
        <v>421</v>
      </c>
      <c r="D314" s="483" t="s">
        <v>293</v>
      </c>
      <c r="E314" s="484">
        <v>37072</v>
      </c>
      <c r="F314" s="483" t="s">
        <v>32</v>
      </c>
      <c r="G314" s="483">
        <v>0.013</v>
      </c>
      <c r="H314" s="483" t="s">
        <v>420</v>
      </c>
      <c r="I314" s="487">
        <f t="shared" si="9"/>
        <v>0.013</v>
      </c>
      <c r="M314" s="483" t="s">
        <v>32</v>
      </c>
      <c r="N314" s="483">
        <v>8</v>
      </c>
      <c r="O314" s="483" t="s">
        <v>32</v>
      </c>
    </row>
    <row r="315" spans="1:15" ht="12">
      <c r="A315" s="483">
        <v>11790</v>
      </c>
      <c r="B315" s="483" t="s">
        <v>418</v>
      </c>
      <c r="C315" s="483" t="s">
        <v>421</v>
      </c>
      <c r="D315" s="483" t="s">
        <v>293</v>
      </c>
      <c r="E315" s="484">
        <v>37103</v>
      </c>
      <c r="F315" s="483" t="s">
        <v>32</v>
      </c>
      <c r="G315" s="483">
        <v>0.012</v>
      </c>
      <c r="H315" s="483" t="s">
        <v>420</v>
      </c>
      <c r="I315" s="487">
        <f t="shared" si="9"/>
        <v>0.012</v>
      </c>
      <c r="M315" s="483" t="s">
        <v>32</v>
      </c>
      <c r="N315" s="483">
        <v>8</v>
      </c>
      <c r="O315" s="483" t="s">
        <v>32</v>
      </c>
    </row>
    <row r="316" spans="1:15" ht="12">
      <c r="A316" s="483">
        <v>11793</v>
      </c>
      <c r="B316" s="483" t="s">
        <v>418</v>
      </c>
      <c r="C316" s="483" t="s">
        <v>421</v>
      </c>
      <c r="D316" s="483" t="s">
        <v>293</v>
      </c>
      <c r="E316" s="484">
        <v>37134</v>
      </c>
      <c r="F316" s="483" t="s">
        <v>32</v>
      </c>
      <c r="G316" s="483">
        <v>0.009</v>
      </c>
      <c r="H316" s="483" t="s">
        <v>420</v>
      </c>
      <c r="I316" s="487">
        <f t="shared" si="9"/>
        <v>0.009</v>
      </c>
      <c r="M316" s="483" t="s">
        <v>32</v>
      </c>
      <c r="N316" s="483">
        <v>8</v>
      </c>
      <c r="O316" s="483" t="s">
        <v>32</v>
      </c>
    </row>
    <row r="317" spans="1:15" ht="12">
      <c r="A317" s="483">
        <v>11796</v>
      </c>
      <c r="B317" s="483" t="s">
        <v>418</v>
      </c>
      <c r="C317" s="483" t="s">
        <v>421</v>
      </c>
      <c r="D317" s="483" t="s">
        <v>293</v>
      </c>
      <c r="E317" s="484">
        <v>37164</v>
      </c>
      <c r="F317" s="483" t="s">
        <v>32</v>
      </c>
      <c r="G317" s="483">
        <v>0.008</v>
      </c>
      <c r="H317" s="483" t="s">
        <v>420</v>
      </c>
      <c r="I317" s="487">
        <f t="shared" si="9"/>
        <v>0.008</v>
      </c>
      <c r="M317" s="483" t="s">
        <v>32</v>
      </c>
      <c r="N317" s="483">
        <v>8</v>
      </c>
      <c r="O317" s="483" t="s">
        <v>32</v>
      </c>
    </row>
    <row r="318" spans="1:15" ht="12">
      <c r="A318" s="483">
        <v>11799</v>
      </c>
      <c r="B318" s="483" t="s">
        <v>418</v>
      </c>
      <c r="C318" s="483" t="s">
        <v>421</v>
      </c>
      <c r="D318" s="483" t="s">
        <v>293</v>
      </c>
      <c r="E318" s="484">
        <v>37195</v>
      </c>
      <c r="F318" s="483" t="s">
        <v>32</v>
      </c>
      <c r="G318" s="483">
        <v>0.009</v>
      </c>
      <c r="H318" s="483" t="s">
        <v>420</v>
      </c>
      <c r="I318" s="487">
        <f t="shared" si="9"/>
        <v>0.009</v>
      </c>
      <c r="M318" s="483" t="s">
        <v>32</v>
      </c>
      <c r="N318" s="483">
        <v>8</v>
      </c>
      <c r="O318" s="483" t="s">
        <v>32</v>
      </c>
    </row>
    <row r="319" spans="1:15" ht="12">
      <c r="A319" s="483">
        <v>11802</v>
      </c>
      <c r="B319" s="483" t="s">
        <v>418</v>
      </c>
      <c r="C319" s="483" t="s">
        <v>421</v>
      </c>
      <c r="D319" s="483" t="s">
        <v>293</v>
      </c>
      <c r="E319" s="484">
        <v>37287</v>
      </c>
      <c r="F319" s="483" t="s">
        <v>32</v>
      </c>
      <c r="G319" s="483">
        <v>0.009</v>
      </c>
      <c r="H319" s="483" t="s">
        <v>420</v>
      </c>
      <c r="I319" s="487">
        <f t="shared" si="9"/>
        <v>0.009</v>
      </c>
      <c r="M319" s="483" t="s">
        <v>32</v>
      </c>
      <c r="N319" s="483">
        <v>8</v>
      </c>
      <c r="O319" s="483" t="s">
        <v>32</v>
      </c>
    </row>
    <row r="320" spans="1:15" ht="12">
      <c r="A320" s="483">
        <v>11805</v>
      </c>
      <c r="B320" s="483" t="s">
        <v>418</v>
      </c>
      <c r="C320" s="483" t="s">
        <v>421</v>
      </c>
      <c r="D320" s="483" t="s">
        <v>293</v>
      </c>
      <c r="E320" s="484">
        <v>37315</v>
      </c>
      <c r="F320" s="483" t="s">
        <v>32</v>
      </c>
      <c r="G320" s="483">
        <v>0.017</v>
      </c>
      <c r="H320" s="483" t="s">
        <v>420</v>
      </c>
      <c r="I320" s="487">
        <f t="shared" si="9"/>
        <v>0.017</v>
      </c>
      <c r="M320" s="483" t="s">
        <v>32</v>
      </c>
      <c r="N320" s="483">
        <v>8</v>
      </c>
      <c r="O320" s="483" t="s">
        <v>32</v>
      </c>
    </row>
    <row r="321" spans="1:15" ht="12">
      <c r="A321" s="483">
        <v>11808</v>
      </c>
      <c r="B321" s="483" t="s">
        <v>418</v>
      </c>
      <c r="C321" s="483" t="s">
        <v>421</v>
      </c>
      <c r="D321" s="483" t="s">
        <v>293</v>
      </c>
      <c r="E321" s="484">
        <v>37376</v>
      </c>
      <c r="F321" s="483" t="s">
        <v>32</v>
      </c>
      <c r="G321" s="483">
        <v>0.013</v>
      </c>
      <c r="H321" s="483" t="s">
        <v>420</v>
      </c>
      <c r="I321" s="487">
        <f t="shared" si="9"/>
        <v>0.013</v>
      </c>
      <c r="M321" s="483" t="s">
        <v>32</v>
      </c>
      <c r="N321" s="483">
        <v>8</v>
      </c>
      <c r="O321" s="483" t="s">
        <v>32</v>
      </c>
    </row>
    <row r="322" spans="1:15" ht="12">
      <c r="A322" s="483">
        <v>11811</v>
      </c>
      <c r="B322" s="483" t="s">
        <v>418</v>
      </c>
      <c r="C322" s="483" t="s">
        <v>421</v>
      </c>
      <c r="D322" s="483" t="s">
        <v>293</v>
      </c>
      <c r="E322" s="484">
        <v>37468</v>
      </c>
      <c r="F322" s="483" t="s">
        <v>32</v>
      </c>
      <c r="G322" s="483">
        <v>0.012</v>
      </c>
      <c r="H322" s="483" t="s">
        <v>420</v>
      </c>
      <c r="I322" s="487">
        <f t="shared" si="9"/>
        <v>0.012</v>
      </c>
      <c r="M322" s="483" t="s">
        <v>32</v>
      </c>
      <c r="N322" s="483">
        <v>8</v>
      </c>
      <c r="O322" s="483" t="s">
        <v>32</v>
      </c>
    </row>
    <row r="323" spans="1:15" ht="12">
      <c r="A323" s="483">
        <v>11814</v>
      </c>
      <c r="B323" s="483" t="s">
        <v>418</v>
      </c>
      <c r="C323" s="483" t="s">
        <v>421</v>
      </c>
      <c r="D323" s="483" t="s">
        <v>293</v>
      </c>
      <c r="E323" s="484">
        <v>37499</v>
      </c>
      <c r="F323" s="483" t="s">
        <v>32</v>
      </c>
      <c r="G323" s="483">
        <v>0.022</v>
      </c>
      <c r="H323" s="483" t="s">
        <v>420</v>
      </c>
      <c r="I323" s="487">
        <f t="shared" si="9"/>
        <v>0.022</v>
      </c>
      <c r="M323" s="483" t="s">
        <v>32</v>
      </c>
      <c r="N323" s="483">
        <v>8</v>
      </c>
      <c r="O323" s="483" t="s">
        <v>32</v>
      </c>
    </row>
    <row r="324" spans="1:15" ht="12">
      <c r="A324" s="483">
        <v>11817</v>
      </c>
      <c r="B324" s="483" t="s">
        <v>418</v>
      </c>
      <c r="C324" s="483" t="s">
        <v>421</v>
      </c>
      <c r="D324" s="483" t="s">
        <v>293</v>
      </c>
      <c r="E324" s="484">
        <v>37529</v>
      </c>
      <c r="F324" s="483" t="s">
        <v>32</v>
      </c>
      <c r="G324" s="483">
        <v>0.016</v>
      </c>
      <c r="H324" s="483" t="s">
        <v>420</v>
      </c>
      <c r="I324" s="487">
        <f t="shared" si="9"/>
        <v>0.016</v>
      </c>
      <c r="M324" s="483" t="s">
        <v>32</v>
      </c>
      <c r="N324" s="483">
        <v>8</v>
      </c>
      <c r="O324" s="483" t="s">
        <v>32</v>
      </c>
    </row>
    <row r="325" spans="1:15" ht="12">
      <c r="A325" s="483">
        <v>11820</v>
      </c>
      <c r="B325" s="483" t="s">
        <v>418</v>
      </c>
      <c r="C325" s="483" t="s">
        <v>421</v>
      </c>
      <c r="D325" s="483" t="s">
        <v>293</v>
      </c>
      <c r="E325" s="484">
        <v>37560</v>
      </c>
      <c r="F325" s="483" t="s">
        <v>32</v>
      </c>
      <c r="G325" s="483">
        <v>0.014</v>
      </c>
      <c r="H325" s="483" t="s">
        <v>420</v>
      </c>
      <c r="I325" s="487">
        <f t="shared" si="9"/>
        <v>0.014</v>
      </c>
      <c r="M325" s="483" t="s">
        <v>32</v>
      </c>
      <c r="N325" s="483">
        <v>8</v>
      </c>
      <c r="O325" s="483" t="s">
        <v>32</v>
      </c>
    </row>
    <row r="326" spans="1:15" ht="12">
      <c r="A326" s="483">
        <v>11823</v>
      </c>
      <c r="B326" s="483" t="s">
        <v>418</v>
      </c>
      <c r="C326" s="483" t="s">
        <v>421</v>
      </c>
      <c r="D326" s="483" t="s">
        <v>293</v>
      </c>
      <c r="E326" s="484">
        <v>37590</v>
      </c>
      <c r="F326" s="483" t="s">
        <v>32</v>
      </c>
      <c r="G326" s="483">
        <v>0.012</v>
      </c>
      <c r="H326" s="483" t="s">
        <v>420</v>
      </c>
      <c r="I326" s="487">
        <f t="shared" si="9"/>
        <v>0.012</v>
      </c>
      <c r="M326" s="483" t="s">
        <v>32</v>
      </c>
      <c r="N326" s="483">
        <v>8</v>
      </c>
      <c r="O326" s="483" t="s">
        <v>32</v>
      </c>
    </row>
    <row r="327" spans="1:15" ht="12">
      <c r="A327" s="483">
        <v>11826</v>
      </c>
      <c r="B327" s="483" t="s">
        <v>418</v>
      </c>
      <c r="C327" s="483" t="s">
        <v>421</v>
      </c>
      <c r="D327" s="483" t="s">
        <v>293</v>
      </c>
      <c r="E327" s="484">
        <v>37621</v>
      </c>
      <c r="F327" s="483" t="s">
        <v>32</v>
      </c>
      <c r="G327" s="483">
        <v>0.019</v>
      </c>
      <c r="H327" s="483" t="s">
        <v>420</v>
      </c>
      <c r="I327" s="487">
        <f t="shared" si="9"/>
        <v>0.019</v>
      </c>
      <c r="M327" s="483" t="s">
        <v>32</v>
      </c>
      <c r="N327" s="483">
        <v>8</v>
      </c>
      <c r="O327" s="483" t="s">
        <v>32</v>
      </c>
    </row>
    <row r="328" spans="1:15" ht="12">
      <c r="A328" s="483">
        <v>11829</v>
      </c>
      <c r="B328" s="483" t="s">
        <v>418</v>
      </c>
      <c r="C328" s="483" t="s">
        <v>421</v>
      </c>
      <c r="D328" s="483" t="s">
        <v>293</v>
      </c>
      <c r="E328" s="484">
        <v>37652</v>
      </c>
      <c r="F328" s="483" t="s">
        <v>32</v>
      </c>
      <c r="G328" s="483">
        <v>0.052</v>
      </c>
      <c r="H328" s="483" t="s">
        <v>420</v>
      </c>
      <c r="I328" s="487">
        <f t="shared" si="9"/>
        <v>0.052</v>
      </c>
      <c r="M328" s="483" t="s">
        <v>32</v>
      </c>
      <c r="N328" s="483">
        <v>8</v>
      </c>
      <c r="O328" s="483" t="s">
        <v>32</v>
      </c>
    </row>
    <row r="329" spans="1:15" ht="12">
      <c r="A329" s="483">
        <v>11832</v>
      </c>
      <c r="B329" s="483" t="s">
        <v>418</v>
      </c>
      <c r="C329" s="483" t="s">
        <v>421</v>
      </c>
      <c r="D329" s="483" t="s">
        <v>293</v>
      </c>
      <c r="E329" s="484">
        <v>37680</v>
      </c>
      <c r="F329" s="483" t="s">
        <v>32</v>
      </c>
      <c r="G329" s="483">
        <v>0.011</v>
      </c>
      <c r="H329" s="483" t="s">
        <v>420</v>
      </c>
      <c r="I329" s="487">
        <f t="shared" si="9"/>
        <v>0.011</v>
      </c>
      <c r="J329" s="485">
        <f>AVERAGE(I299:I329)</f>
        <v>0.01413333333333334</v>
      </c>
      <c r="K329" s="485">
        <f>MAX(I299:I329)</f>
        <v>0.052</v>
      </c>
      <c r="L329" s="485">
        <f>MIN(I299:I329)</f>
        <v>0.008</v>
      </c>
      <c r="M329" s="483" t="s">
        <v>32</v>
      </c>
      <c r="N329" s="483">
        <v>8</v>
      </c>
      <c r="O329" s="483" t="s">
        <v>32</v>
      </c>
    </row>
    <row r="330" ht="11.25">
      <c r="E330" s="484"/>
    </row>
    <row r="331" ht="11.25">
      <c r="E331" s="484"/>
    </row>
    <row r="332" spans="1:15" ht="11.25">
      <c r="A332" s="483">
        <v>12800</v>
      </c>
      <c r="B332" s="483" t="s">
        <v>418</v>
      </c>
      <c r="C332" s="483" t="s">
        <v>422</v>
      </c>
      <c r="D332" s="483" t="s">
        <v>293</v>
      </c>
      <c r="E332" s="484">
        <v>37623</v>
      </c>
      <c r="F332" s="483" t="s">
        <v>32</v>
      </c>
      <c r="G332" s="483">
        <v>0.0096</v>
      </c>
      <c r="H332" s="483" t="s">
        <v>420</v>
      </c>
      <c r="I332" s="483" t="s">
        <v>32</v>
      </c>
      <c r="M332" s="483" t="s">
        <v>32</v>
      </c>
      <c r="N332" s="483">
        <v>8</v>
      </c>
      <c r="O332" s="483" t="s">
        <v>32</v>
      </c>
    </row>
    <row r="333" spans="1:15" ht="11.25">
      <c r="A333" s="483">
        <v>12801</v>
      </c>
      <c r="B333" s="483" t="s">
        <v>418</v>
      </c>
      <c r="C333" s="483" t="s">
        <v>422</v>
      </c>
      <c r="D333" s="483" t="s">
        <v>293</v>
      </c>
      <c r="E333" s="484">
        <v>37635</v>
      </c>
      <c r="F333" s="483" t="s">
        <v>32</v>
      </c>
      <c r="G333" s="483">
        <v>0.095</v>
      </c>
      <c r="H333" s="483" t="s">
        <v>420</v>
      </c>
      <c r="I333" s="483" t="s">
        <v>32</v>
      </c>
      <c r="M333" s="483" t="s">
        <v>32</v>
      </c>
      <c r="N333" s="483">
        <v>8</v>
      </c>
      <c r="O333" s="483" t="s">
        <v>32</v>
      </c>
    </row>
    <row r="334" spans="1:15" ht="11.25">
      <c r="A334" s="483">
        <v>12802</v>
      </c>
      <c r="B334" s="483" t="s">
        <v>418</v>
      </c>
      <c r="C334" s="483" t="s">
        <v>422</v>
      </c>
      <c r="D334" s="483" t="s">
        <v>293</v>
      </c>
      <c r="E334" s="484">
        <v>37658</v>
      </c>
      <c r="F334" s="483" t="s">
        <v>32</v>
      </c>
      <c r="G334" s="483">
        <v>0.01</v>
      </c>
      <c r="H334" s="483" t="s">
        <v>420</v>
      </c>
      <c r="I334" s="483" t="s">
        <v>32</v>
      </c>
      <c r="M334" s="483" t="s">
        <v>32</v>
      </c>
      <c r="N334" s="483">
        <v>8</v>
      </c>
      <c r="O334" s="483" t="s">
        <v>32</v>
      </c>
    </row>
    <row r="335" spans="1:15" ht="11.25">
      <c r="A335" s="483">
        <v>12803</v>
      </c>
      <c r="B335" s="483" t="s">
        <v>418</v>
      </c>
      <c r="C335" s="483" t="s">
        <v>422</v>
      </c>
      <c r="D335" s="483" t="s">
        <v>293</v>
      </c>
      <c r="E335" s="484">
        <v>37671</v>
      </c>
      <c r="F335" s="483" t="s">
        <v>32</v>
      </c>
      <c r="G335" s="483">
        <v>0.012</v>
      </c>
      <c r="H335" s="483" t="s">
        <v>420</v>
      </c>
      <c r="I335" s="483" t="s">
        <v>32</v>
      </c>
      <c r="M335" s="483" t="s">
        <v>32</v>
      </c>
      <c r="N335" s="483">
        <v>8</v>
      </c>
      <c r="O335" s="483" t="s">
        <v>32</v>
      </c>
    </row>
    <row r="336" ht="11.25">
      <c r="E336" s="484"/>
    </row>
    <row r="337" ht="11.25">
      <c r="E337" s="484"/>
    </row>
    <row r="338" spans="1:15" ht="12">
      <c r="A338" s="483">
        <v>11845</v>
      </c>
      <c r="B338" s="483" t="s">
        <v>418</v>
      </c>
      <c r="C338" s="483" t="s">
        <v>419</v>
      </c>
      <c r="D338" s="483" t="s">
        <v>427</v>
      </c>
      <c r="E338" s="484">
        <v>36529</v>
      </c>
      <c r="F338" s="483" t="s">
        <v>276</v>
      </c>
      <c r="G338" s="483">
        <v>5</v>
      </c>
      <c r="H338" s="483" t="s">
        <v>420</v>
      </c>
      <c r="I338" s="487">
        <f aca="true" t="shared" si="10" ref="I338:I369">IF(G338="","",IF(F338="&lt;","",G338))</f>
      </c>
      <c r="M338" s="483" t="s">
        <v>32</v>
      </c>
      <c r="N338" s="483">
        <v>9</v>
      </c>
      <c r="O338" s="483" t="s">
        <v>32</v>
      </c>
    </row>
    <row r="339" spans="1:15" ht="12">
      <c r="A339" s="483">
        <v>11846</v>
      </c>
      <c r="B339" s="483" t="s">
        <v>418</v>
      </c>
      <c r="C339" s="483" t="s">
        <v>419</v>
      </c>
      <c r="D339" s="483" t="s">
        <v>427</v>
      </c>
      <c r="E339" s="484">
        <v>36557</v>
      </c>
      <c r="F339" s="483" t="s">
        <v>276</v>
      </c>
      <c r="G339" s="483">
        <v>5</v>
      </c>
      <c r="H339" s="483" t="s">
        <v>420</v>
      </c>
      <c r="I339" s="487">
        <f t="shared" si="10"/>
      </c>
      <c r="M339" s="483" t="s">
        <v>32</v>
      </c>
      <c r="N339" s="483">
        <v>9</v>
      </c>
      <c r="O339" s="483" t="s">
        <v>32</v>
      </c>
    </row>
    <row r="340" spans="1:15" ht="12">
      <c r="A340" s="483">
        <v>11847</v>
      </c>
      <c r="B340" s="483" t="s">
        <v>418</v>
      </c>
      <c r="C340" s="483" t="s">
        <v>419</v>
      </c>
      <c r="D340" s="483" t="s">
        <v>427</v>
      </c>
      <c r="E340" s="484">
        <v>36593</v>
      </c>
      <c r="F340" s="483" t="s">
        <v>32</v>
      </c>
      <c r="G340" s="483">
        <v>6.2</v>
      </c>
      <c r="H340" s="483" t="s">
        <v>420</v>
      </c>
      <c r="I340" s="487">
        <f t="shared" si="10"/>
        <v>6.2</v>
      </c>
      <c r="M340" s="483" t="s">
        <v>32</v>
      </c>
      <c r="N340" s="483">
        <v>9</v>
      </c>
      <c r="O340" s="483" t="s">
        <v>32</v>
      </c>
    </row>
    <row r="341" spans="1:15" ht="12">
      <c r="A341" s="483">
        <v>11848</v>
      </c>
      <c r="B341" s="483" t="s">
        <v>418</v>
      </c>
      <c r="C341" s="483" t="s">
        <v>419</v>
      </c>
      <c r="D341" s="483" t="s">
        <v>427</v>
      </c>
      <c r="E341" s="484">
        <v>36621</v>
      </c>
      <c r="F341" s="483" t="s">
        <v>32</v>
      </c>
      <c r="G341" s="483">
        <v>5.4</v>
      </c>
      <c r="H341" s="483" t="s">
        <v>420</v>
      </c>
      <c r="I341" s="487">
        <f t="shared" si="10"/>
        <v>5.4</v>
      </c>
      <c r="M341" s="483" t="s">
        <v>32</v>
      </c>
      <c r="N341" s="483">
        <v>9</v>
      </c>
      <c r="O341" s="483" t="s">
        <v>32</v>
      </c>
    </row>
    <row r="342" spans="1:15" ht="12">
      <c r="A342" s="483">
        <v>11849</v>
      </c>
      <c r="B342" s="483" t="s">
        <v>418</v>
      </c>
      <c r="C342" s="483" t="s">
        <v>419</v>
      </c>
      <c r="D342" s="483" t="s">
        <v>427</v>
      </c>
      <c r="E342" s="484">
        <v>36648</v>
      </c>
      <c r="F342" s="483" t="s">
        <v>276</v>
      </c>
      <c r="G342" s="483">
        <v>5</v>
      </c>
      <c r="H342" s="483" t="s">
        <v>420</v>
      </c>
      <c r="I342" s="487">
        <f t="shared" si="10"/>
      </c>
      <c r="M342" s="483" t="s">
        <v>32</v>
      </c>
      <c r="N342" s="483">
        <v>9</v>
      </c>
      <c r="O342" s="483" t="s">
        <v>32</v>
      </c>
    </row>
    <row r="343" spans="1:15" ht="12">
      <c r="A343" s="483">
        <v>11850</v>
      </c>
      <c r="B343" s="483" t="s">
        <v>418</v>
      </c>
      <c r="C343" s="483" t="s">
        <v>419</v>
      </c>
      <c r="D343" s="483" t="s">
        <v>427</v>
      </c>
      <c r="E343" s="484">
        <v>36683</v>
      </c>
      <c r="F343" s="483" t="s">
        <v>32</v>
      </c>
      <c r="G343" s="483">
        <v>4</v>
      </c>
      <c r="H343" s="483" t="s">
        <v>420</v>
      </c>
      <c r="I343" s="487">
        <f t="shared" si="10"/>
        <v>4</v>
      </c>
      <c r="M343" s="483" t="s">
        <v>32</v>
      </c>
      <c r="N343" s="483">
        <v>9</v>
      </c>
      <c r="O343" s="483" t="s">
        <v>32</v>
      </c>
    </row>
    <row r="344" spans="1:15" ht="12">
      <c r="A344" s="483">
        <v>11851</v>
      </c>
      <c r="B344" s="483" t="s">
        <v>418</v>
      </c>
      <c r="C344" s="483" t="s">
        <v>419</v>
      </c>
      <c r="D344" s="483" t="s">
        <v>427</v>
      </c>
      <c r="E344" s="484">
        <v>36739</v>
      </c>
      <c r="F344" s="483" t="s">
        <v>32</v>
      </c>
      <c r="G344" s="483">
        <v>7.4</v>
      </c>
      <c r="H344" s="483" t="s">
        <v>420</v>
      </c>
      <c r="I344" s="487">
        <f t="shared" si="10"/>
        <v>7.4</v>
      </c>
      <c r="M344" s="483" t="s">
        <v>32</v>
      </c>
      <c r="N344" s="483">
        <v>9</v>
      </c>
      <c r="O344" s="483" t="s">
        <v>32</v>
      </c>
    </row>
    <row r="345" spans="1:15" ht="12">
      <c r="A345" s="483">
        <v>11852</v>
      </c>
      <c r="B345" s="483" t="s">
        <v>418</v>
      </c>
      <c r="C345" s="483" t="s">
        <v>419</v>
      </c>
      <c r="D345" s="483" t="s">
        <v>427</v>
      </c>
      <c r="E345" s="484">
        <v>36782</v>
      </c>
      <c r="F345" s="483" t="s">
        <v>276</v>
      </c>
      <c r="G345" s="483">
        <v>5</v>
      </c>
      <c r="H345" s="483" t="s">
        <v>420</v>
      </c>
      <c r="I345" s="487">
        <f t="shared" si="10"/>
      </c>
      <c r="M345" s="483" t="s">
        <v>32</v>
      </c>
      <c r="N345" s="483">
        <v>9</v>
      </c>
      <c r="O345" s="483" t="s">
        <v>32</v>
      </c>
    </row>
    <row r="346" spans="1:15" ht="12">
      <c r="A346" s="483">
        <v>11853</v>
      </c>
      <c r="B346" s="483" t="s">
        <v>418</v>
      </c>
      <c r="C346" s="483" t="s">
        <v>419</v>
      </c>
      <c r="D346" s="483" t="s">
        <v>427</v>
      </c>
      <c r="E346" s="484">
        <v>36803</v>
      </c>
      <c r="F346" s="483" t="s">
        <v>32</v>
      </c>
      <c r="G346" s="483">
        <v>5</v>
      </c>
      <c r="H346" s="483" t="s">
        <v>420</v>
      </c>
      <c r="I346" s="487">
        <f t="shared" si="10"/>
        <v>5</v>
      </c>
      <c r="M346" s="483" t="s">
        <v>32</v>
      </c>
      <c r="N346" s="483">
        <v>9</v>
      </c>
      <c r="O346" s="483" t="s">
        <v>32</v>
      </c>
    </row>
    <row r="347" spans="1:15" ht="12">
      <c r="A347" s="483">
        <v>11854</v>
      </c>
      <c r="B347" s="483" t="s">
        <v>418</v>
      </c>
      <c r="C347" s="483" t="s">
        <v>419</v>
      </c>
      <c r="D347" s="483" t="s">
        <v>427</v>
      </c>
      <c r="E347" s="484">
        <v>36831</v>
      </c>
      <c r="F347" s="483" t="s">
        <v>276</v>
      </c>
      <c r="G347" s="483">
        <v>5</v>
      </c>
      <c r="H347" s="483" t="s">
        <v>420</v>
      </c>
      <c r="I347" s="487">
        <f t="shared" si="10"/>
      </c>
      <c r="M347" s="483" t="s">
        <v>32</v>
      </c>
      <c r="N347" s="483">
        <v>9</v>
      </c>
      <c r="O347" s="483" t="s">
        <v>32</v>
      </c>
    </row>
    <row r="348" spans="1:15" ht="12">
      <c r="A348" s="483">
        <v>11855</v>
      </c>
      <c r="B348" s="483" t="s">
        <v>418</v>
      </c>
      <c r="C348" s="483" t="s">
        <v>419</v>
      </c>
      <c r="D348" s="483" t="s">
        <v>427</v>
      </c>
      <c r="E348" s="484">
        <v>36865</v>
      </c>
      <c r="F348" s="483" t="s">
        <v>276</v>
      </c>
      <c r="G348" s="483">
        <v>5</v>
      </c>
      <c r="H348" s="483" t="s">
        <v>420</v>
      </c>
      <c r="I348" s="487">
        <f t="shared" si="10"/>
      </c>
      <c r="M348" s="483" t="s">
        <v>32</v>
      </c>
      <c r="N348" s="483">
        <v>9</v>
      </c>
      <c r="O348" s="483" t="s">
        <v>32</v>
      </c>
    </row>
    <row r="349" spans="1:15" ht="12">
      <c r="A349" s="483">
        <v>11856</v>
      </c>
      <c r="B349" s="483" t="s">
        <v>418</v>
      </c>
      <c r="C349" s="483" t="s">
        <v>419</v>
      </c>
      <c r="D349" s="483" t="s">
        <v>427</v>
      </c>
      <c r="E349" s="484">
        <v>36894</v>
      </c>
      <c r="F349" s="483" t="s">
        <v>32</v>
      </c>
      <c r="G349" s="483">
        <v>4</v>
      </c>
      <c r="H349" s="483" t="s">
        <v>420</v>
      </c>
      <c r="I349" s="487">
        <f t="shared" si="10"/>
        <v>4</v>
      </c>
      <c r="M349" s="483" t="s">
        <v>32</v>
      </c>
      <c r="N349" s="483">
        <v>9</v>
      </c>
      <c r="O349" s="483" t="s">
        <v>32</v>
      </c>
    </row>
    <row r="350" spans="1:15" ht="12">
      <c r="A350" s="483">
        <v>11857</v>
      </c>
      <c r="B350" s="483" t="s">
        <v>418</v>
      </c>
      <c r="C350" s="483" t="s">
        <v>419</v>
      </c>
      <c r="D350" s="483" t="s">
        <v>427</v>
      </c>
      <c r="E350" s="484">
        <v>36927</v>
      </c>
      <c r="F350" s="483" t="s">
        <v>32</v>
      </c>
      <c r="G350" s="483">
        <v>6.2</v>
      </c>
      <c r="H350" s="483" t="s">
        <v>420</v>
      </c>
      <c r="I350" s="487">
        <f t="shared" si="10"/>
        <v>6.2</v>
      </c>
      <c r="M350" s="483" t="s">
        <v>32</v>
      </c>
      <c r="N350" s="483">
        <v>9</v>
      </c>
      <c r="O350" s="483" t="s">
        <v>32</v>
      </c>
    </row>
    <row r="351" spans="1:15" ht="12">
      <c r="A351" s="483">
        <v>11858</v>
      </c>
      <c r="B351" s="483" t="s">
        <v>418</v>
      </c>
      <c r="C351" s="483" t="s">
        <v>419</v>
      </c>
      <c r="D351" s="483" t="s">
        <v>427</v>
      </c>
      <c r="E351" s="484">
        <v>36958</v>
      </c>
      <c r="F351" s="483" t="s">
        <v>32</v>
      </c>
      <c r="G351" s="483">
        <v>7</v>
      </c>
      <c r="H351" s="483" t="s">
        <v>420</v>
      </c>
      <c r="I351" s="487">
        <f t="shared" si="10"/>
        <v>7</v>
      </c>
      <c r="M351" s="483" t="s">
        <v>32</v>
      </c>
      <c r="N351" s="483">
        <v>9</v>
      </c>
      <c r="O351" s="483" t="s">
        <v>32</v>
      </c>
    </row>
    <row r="352" spans="1:15" ht="12">
      <c r="A352" s="483">
        <v>11859</v>
      </c>
      <c r="B352" s="483" t="s">
        <v>418</v>
      </c>
      <c r="C352" s="483" t="s">
        <v>419</v>
      </c>
      <c r="D352" s="483" t="s">
        <v>427</v>
      </c>
      <c r="E352" s="484">
        <v>36984</v>
      </c>
      <c r="F352" s="483" t="s">
        <v>32</v>
      </c>
      <c r="G352" s="483">
        <v>5.9</v>
      </c>
      <c r="H352" s="483" t="s">
        <v>420</v>
      </c>
      <c r="I352" s="487">
        <f t="shared" si="10"/>
        <v>5.9</v>
      </c>
      <c r="M352" s="483" t="s">
        <v>32</v>
      </c>
      <c r="N352" s="483">
        <v>9</v>
      </c>
      <c r="O352" s="483" t="s">
        <v>32</v>
      </c>
    </row>
    <row r="353" spans="1:15" ht="12">
      <c r="A353" s="483">
        <v>11860</v>
      </c>
      <c r="B353" s="483" t="s">
        <v>418</v>
      </c>
      <c r="C353" s="483" t="s">
        <v>419</v>
      </c>
      <c r="D353" s="483" t="s">
        <v>427</v>
      </c>
      <c r="E353" s="484">
        <v>37018</v>
      </c>
      <c r="F353" s="483" t="s">
        <v>32</v>
      </c>
      <c r="G353" s="483">
        <v>4.9</v>
      </c>
      <c r="H353" s="483" t="s">
        <v>420</v>
      </c>
      <c r="I353" s="487">
        <f t="shared" si="10"/>
        <v>4.9</v>
      </c>
      <c r="M353" s="483" t="s">
        <v>32</v>
      </c>
      <c r="N353" s="483">
        <v>9</v>
      </c>
      <c r="O353" s="483" t="s">
        <v>32</v>
      </c>
    </row>
    <row r="354" spans="1:15" ht="12">
      <c r="A354" s="483">
        <v>11861</v>
      </c>
      <c r="B354" s="483" t="s">
        <v>418</v>
      </c>
      <c r="C354" s="483" t="s">
        <v>419</v>
      </c>
      <c r="D354" s="483" t="s">
        <v>427</v>
      </c>
      <c r="E354" s="484">
        <v>37047</v>
      </c>
      <c r="F354" s="483" t="s">
        <v>32</v>
      </c>
      <c r="G354" s="483">
        <v>3.8</v>
      </c>
      <c r="H354" s="483" t="s">
        <v>420</v>
      </c>
      <c r="I354" s="487">
        <f t="shared" si="10"/>
        <v>3.8</v>
      </c>
      <c r="M354" s="483" t="s">
        <v>32</v>
      </c>
      <c r="N354" s="483">
        <v>9</v>
      </c>
      <c r="O354" s="483" t="s">
        <v>32</v>
      </c>
    </row>
    <row r="355" spans="1:15" ht="12">
      <c r="A355" s="483">
        <v>11862</v>
      </c>
      <c r="B355" s="483" t="s">
        <v>418</v>
      </c>
      <c r="C355" s="483" t="s">
        <v>419</v>
      </c>
      <c r="D355" s="483" t="s">
        <v>427</v>
      </c>
      <c r="E355" s="484">
        <v>37074</v>
      </c>
      <c r="F355" s="483" t="s">
        <v>32</v>
      </c>
      <c r="G355" s="483">
        <v>7.9</v>
      </c>
      <c r="H355" s="483" t="s">
        <v>420</v>
      </c>
      <c r="I355" s="487">
        <f t="shared" si="10"/>
        <v>7.9</v>
      </c>
      <c r="M355" s="483" t="s">
        <v>32</v>
      </c>
      <c r="N355" s="483">
        <v>9</v>
      </c>
      <c r="O355" s="483" t="s">
        <v>32</v>
      </c>
    </row>
    <row r="356" spans="1:15" ht="12">
      <c r="A356" s="483">
        <v>11863</v>
      </c>
      <c r="B356" s="483" t="s">
        <v>418</v>
      </c>
      <c r="C356" s="483" t="s">
        <v>419</v>
      </c>
      <c r="D356" s="483" t="s">
        <v>427</v>
      </c>
      <c r="E356" s="484">
        <v>37104</v>
      </c>
      <c r="F356" s="483" t="s">
        <v>32</v>
      </c>
      <c r="G356" s="483">
        <v>8</v>
      </c>
      <c r="H356" s="483" t="s">
        <v>420</v>
      </c>
      <c r="I356" s="487">
        <f t="shared" si="10"/>
        <v>8</v>
      </c>
      <c r="M356" s="483" t="s">
        <v>32</v>
      </c>
      <c r="N356" s="483">
        <v>9</v>
      </c>
      <c r="O356" s="483" t="s">
        <v>32</v>
      </c>
    </row>
    <row r="357" spans="1:15" ht="12">
      <c r="A357" s="483">
        <v>11864</v>
      </c>
      <c r="B357" s="483" t="s">
        <v>418</v>
      </c>
      <c r="C357" s="483" t="s">
        <v>419</v>
      </c>
      <c r="D357" s="483" t="s">
        <v>427</v>
      </c>
      <c r="E357" s="484">
        <v>37138</v>
      </c>
      <c r="F357" s="483" t="s">
        <v>32</v>
      </c>
      <c r="G357" s="483">
        <v>4.5</v>
      </c>
      <c r="H357" s="483" t="s">
        <v>420</v>
      </c>
      <c r="I357" s="487">
        <f t="shared" si="10"/>
        <v>4.5</v>
      </c>
      <c r="M357" s="483" t="s">
        <v>32</v>
      </c>
      <c r="N357" s="483">
        <v>9</v>
      </c>
      <c r="O357" s="483" t="s">
        <v>32</v>
      </c>
    </row>
    <row r="358" spans="1:15" ht="12">
      <c r="A358" s="483">
        <v>11865</v>
      </c>
      <c r="B358" s="483" t="s">
        <v>418</v>
      </c>
      <c r="C358" s="483" t="s">
        <v>419</v>
      </c>
      <c r="D358" s="483" t="s">
        <v>427</v>
      </c>
      <c r="E358" s="484">
        <v>37166</v>
      </c>
      <c r="F358" s="483" t="s">
        <v>32</v>
      </c>
      <c r="G358" s="483">
        <v>6.4</v>
      </c>
      <c r="H358" s="483" t="s">
        <v>420</v>
      </c>
      <c r="I358" s="487">
        <f t="shared" si="10"/>
        <v>6.4</v>
      </c>
      <c r="M358" s="483" t="s">
        <v>32</v>
      </c>
      <c r="N358" s="483">
        <v>9</v>
      </c>
      <c r="O358" s="483" t="s">
        <v>32</v>
      </c>
    </row>
    <row r="359" spans="1:15" ht="12">
      <c r="A359" s="483">
        <v>11866</v>
      </c>
      <c r="B359" s="483" t="s">
        <v>418</v>
      </c>
      <c r="C359" s="483" t="s">
        <v>419</v>
      </c>
      <c r="D359" s="483" t="s">
        <v>427</v>
      </c>
      <c r="E359" s="484">
        <v>37259</v>
      </c>
      <c r="F359" s="483" t="s">
        <v>32</v>
      </c>
      <c r="G359" s="483">
        <v>5.7</v>
      </c>
      <c r="H359" s="483" t="s">
        <v>420</v>
      </c>
      <c r="I359" s="487">
        <f t="shared" si="10"/>
        <v>5.7</v>
      </c>
      <c r="M359" s="483" t="s">
        <v>32</v>
      </c>
      <c r="N359" s="483">
        <v>9</v>
      </c>
      <c r="O359" s="483" t="s">
        <v>32</v>
      </c>
    </row>
    <row r="360" spans="1:15" ht="12">
      <c r="A360" s="483">
        <v>11867</v>
      </c>
      <c r="B360" s="483" t="s">
        <v>418</v>
      </c>
      <c r="C360" s="483" t="s">
        <v>419</v>
      </c>
      <c r="D360" s="483" t="s">
        <v>427</v>
      </c>
      <c r="E360" s="484">
        <v>37292</v>
      </c>
      <c r="F360" s="483" t="s">
        <v>32</v>
      </c>
      <c r="G360" s="483">
        <v>7.8</v>
      </c>
      <c r="H360" s="483" t="s">
        <v>420</v>
      </c>
      <c r="I360" s="487">
        <f t="shared" si="10"/>
        <v>7.8</v>
      </c>
      <c r="M360" s="483" t="s">
        <v>32</v>
      </c>
      <c r="N360" s="483">
        <v>9</v>
      </c>
      <c r="O360" s="483" t="s">
        <v>32</v>
      </c>
    </row>
    <row r="361" spans="1:15" ht="12">
      <c r="A361" s="483">
        <v>11868</v>
      </c>
      <c r="B361" s="483" t="s">
        <v>418</v>
      </c>
      <c r="C361" s="483" t="s">
        <v>419</v>
      </c>
      <c r="D361" s="483" t="s">
        <v>427</v>
      </c>
      <c r="E361" s="484">
        <v>37356</v>
      </c>
      <c r="F361" s="483" t="s">
        <v>32</v>
      </c>
      <c r="G361" s="483">
        <v>11.4</v>
      </c>
      <c r="H361" s="483" t="s">
        <v>420</v>
      </c>
      <c r="I361" s="487">
        <f t="shared" si="10"/>
        <v>11.4</v>
      </c>
      <c r="M361" s="483" t="s">
        <v>32</v>
      </c>
      <c r="N361" s="483">
        <v>9</v>
      </c>
      <c r="O361" s="483" t="s">
        <v>32</v>
      </c>
    </row>
    <row r="362" spans="1:15" ht="12">
      <c r="A362" s="483">
        <v>11869</v>
      </c>
      <c r="B362" s="483" t="s">
        <v>418</v>
      </c>
      <c r="C362" s="483" t="s">
        <v>419</v>
      </c>
      <c r="D362" s="483" t="s">
        <v>427</v>
      </c>
      <c r="E362" s="484">
        <v>37449</v>
      </c>
      <c r="F362" s="483" t="s">
        <v>32</v>
      </c>
      <c r="G362" s="483">
        <v>14</v>
      </c>
      <c r="H362" s="483" t="s">
        <v>420</v>
      </c>
      <c r="I362" s="487">
        <f t="shared" si="10"/>
        <v>14</v>
      </c>
      <c r="M362" s="483" t="s">
        <v>32</v>
      </c>
      <c r="N362" s="483">
        <v>9</v>
      </c>
      <c r="O362" s="483" t="s">
        <v>32</v>
      </c>
    </row>
    <row r="363" spans="1:15" ht="12">
      <c r="A363" s="483">
        <v>11870</v>
      </c>
      <c r="B363" s="483" t="s">
        <v>418</v>
      </c>
      <c r="C363" s="483" t="s">
        <v>419</v>
      </c>
      <c r="D363" s="483" t="s">
        <v>427</v>
      </c>
      <c r="E363" s="484">
        <v>37475</v>
      </c>
      <c r="F363" s="483" t="s">
        <v>32</v>
      </c>
      <c r="G363" s="483">
        <v>9</v>
      </c>
      <c r="H363" s="483" t="s">
        <v>420</v>
      </c>
      <c r="I363" s="487">
        <f t="shared" si="10"/>
        <v>9</v>
      </c>
      <c r="M363" s="483" t="s">
        <v>32</v>
      </c>
      <c r="N363" s="483">
        <v>9</v>
      </c>
      <c r="O363" s="483" t="s">
        <v>32</v>
      </c>
    </row>
    <row r="364" spans="1:15" ht="12">
      <c r="A364" s="483">
        <v>11871</v>
      </c>
      <c r="B364" s="483" t="s">
        <v>418</v>
      </c>
      <c r="C364" s="483" t="s">
        <v>419</v>
      </c>
      <c r="D364" s="483" t="s">
        <v>427</v>
      </c>
      <c r="E364" s="484">
        <v>37503</v>
      </c>
      <c r="F364" s="483" t="s">
        <v>32</v>
      </c>
      <c r="G364" s="483">
        <v>12</v>
      </c>
      <c r="H364" s="483" t="s">
        <v>420</v>
      </c>
      <c r="I364" s="487">
        <f t="shared" si="10"/>
        <v>12</v>
      </c>
      <c r="M364" s="483" t="s">
        <v>32</v>
      </c>
      <c r="N364" s="483">
        <v>9</v>
      </c>
      <c r="O364" s="483" t="s">
        <v>32</v>
      </c>
    </row>
    <row r="365" spans="1:15" ht="12">
      <c r="A365" s="483">
        <v>11872</v>
      </c>
      <c r="B365" s="483" t="s">
        <v>418</v>
      </c>
      <c r="C365" s="483" t="s">
        <v>419</v>
      </c>
      <c r="D365" s="483" t="s">
        <v>427</v>
      </c>
      <c r="E365" s="484">
        <v>37531</v>
      </c>
      <c r="F365" s="483" t="s">
        <v>32</v>
      </c>
      <c r="G365" s="483">
        <v>8.4</v>
      </c>
      <c r="H365" s="483" t="s">
        <v>420</v>
      </c>
      <c r="I365" s="487">
        <f t="shared" si="10"/>
        <v>8.4</v>
      </c>
      <c r="M365" s="483" t="s">
        <v>32</v>
      </c>
      <c r="N365" s="483">
        <v>9</v>
      </c>
      <c r="O365" s="483" t="s">
        <v>32</v>
      </c>
    </row>
    <row r="366" spans="1:15" ht="12">
      <c r="A366" s="483">
        <v>11873</v>
      </c>
      <c r="B366" s="483" t="s">
        <v>418</v>
      </c>
      <c r="C366" s="483" t="s">
        <v>419</v>
      </c>
      <c r="D366" s="483" t="s">
        <v>427</v>
      </c>
      <c r="E366" s="484">
        <v>37566</v>
      </c>
      <c r="F366" s="483" t="s">
        <v>32</v>
      </c>
      <c r="G366" s="483">
        <v>11.4</v>
      </c>
      <c r="H366" s="483" t="s">
        <v>420</v>
      </c>
      <c r="I366" s="487">
        <f t="shared" si="10"/>
        <v>11.4</v>
      </c>
      <c r="M366" s="483" t="s">
        <v>32</v>
      </c>
      <c r="N366" s="483">
        <v>9</v>
      </c>
      <c r="O366" s="483" t="s">
        <v>32</v>
      </c>
    </row>
    <row r="367" spans="1:15" ht="12">
      <c r="A367" s="483">
        <v>11874</v>
      </c>
      <c r="B367" s="483" t="s">
        <v>418</v>
      </c>
      <c r="C367" s="483" t="s">
        <v>419</v>
      </c>
      <c r="D367" s="483" t="s">
        <v>427</v>
      </c>
      <c r="E367" s="484">
        <v>37594</v>
      </c>
      <c r="F367" s="483" t="s">
        <v>32</v>
      </c>
      <c r="G367" s="483">
        <v>11</v>
      </c>
      <c r="H367" s="483" t="s">
        <v>420</v>
      </c>
      <c r="I367" s="487">
        <f t="shared" si="10"/>
        <v>11</v>
      </c>
      <c r="M367" s="483" t="s">
        <v>32</v>
      </c>
      <c r="N367" s="483">
        <v>9</v>
      </c>
      <c r="O367" s="483" t="s">
        <v>32</v>
      </c>
    </row>
    <row r="368" spans="1:15" ht="12">
      <c r="A368" s="483">
        <v>11875</v>
      </c>
      <c r="B368" s="483" t="s">
        <v>418</v>
      </c>
      <c r="C368" s="483" t="s">
        <v>419</v>
      </c>
      <c r="D368" s="483" t="s">
        <v>427</v>
      </c>
      <c r="E368" s="484">
        <v>37623</v>
      </c>
      <c r="F368" s="483" t="s">
        <v>32</v>
      </c>
      <c r="G368" s="483">
        <v>9.8</v>
      </c>
      <c r="H368" s="483" t="s">
        <v>420</v>
      </c>
      <c r="I368" s="487">
        <f t="shared" si="10"/>
        <v>9.8</v>
      </c>
      <c r="M368" s="483" t="s">
        <v>32</v>
      </c>
      <c r="N368" s="483">
        <v>9</v>
      </c>
      <c r="O368" s="483" t="s">
        <v>32</v>
      </c>
    </row>
    <row r="369" spans="1:16" ht="12">
      <c r="A369" s="483">
        <v>11876</v>
      </c>
      <c r="B369" s="483" t="s">
        <v>418</v>
      </c>
      <c r="C369" s="483" t="s">
        <v>419</v>
      </c>
      <c r="D369" s="483" t="s">
        <v>427</v>
      </c>
      <c r="E369" s="484">
        <v>37658</v>
      </c>
      <c r="F369" s="483" t="s">
        <v>32</v>
      </c>
      <c r="G369" s="483">
        <v>9.9</v>
      </c>
      <c r="H369" s="483" t="s">
        <v>420</v>
      </c>
      <c r="I369" s="487">
        <f t="shared" si="10"/>
        <v>9.9</v>
      </c>
      <c r="J369" s="485">
        <f>AVERAGE(I338:I369)</f>
        <v>7.576923076923078</v>
      </c>
      <c r="K369" s="485">
        <f>MAX(I338:I369)</f>
        <v>14</v>
      </c>
      <c r="L369" s="485">
        <f>MIN(I338:I369)</f>
        <v>3.8</v>
      </c>
      <c r="M369" s="483" t="s">
        <v>32</v>
      </c>
      <c r="N369" s="483">
        <v>9</v>
      </c>
      <c r="O369" s="483" t="s">
        <v>32</v>
      </c>
      <c r="P369" s="486">
        <v>14</v>
      </c>
    </row>
    <row r="370" ht="11.25">
      <c r="E370" s="484"/>
    </row>
    <row r="371" ht="11.25">
      <c r="E371" s="484"/>
    </row>
    <row r="372" spans="1:15" ht="11.25">
      <c r="A372" s="483">
        <v>12804</v>
      </c>
      <c r="B372" s="483" t="s">
        <v>418</v>
      </c>
      <c r="C372" s="483" t="s">
        <v>422</v>
      </c>
      <c r="D372" s="483" t="s">
        <v>427</v>
      </c>
      <c r="E372" s="484">
        <v>37623</v>
      </c>
      <c r="F372" s="483" t="s">
        <v>32</v>
      </c>
      <c r="G372" s="483">
        <v>9.8</v>
      </c>
      <c r="H372" s="483" t="s">
        <v>420</v>
      </c>
      <c r="I372" s="483" t="s">
        <v>32</v>
      </c>
      <c r="M372" s="483" t="s">
        <v>32</v>
      </c>
      <c r="N372" s="483">
        <v>9</v>
      </c>
      <c r="O372" s="483" t="s">
        <v>32</v>
      </c>
    </row>
    <row r="373" spans="1:15" ht="11.25">
      <c r="A373" s="483">
        <v>12805</v>
      </c>
      <c r="B373" s="483" t="s">
        <v>418</v>
      </c>
      <c r="C373" s="483" t="s">
        <v>422</v>
      </c>
      <c r="D373" s="483" t="s">
        <v>427</v>
      </c>
      <c r="E373" s="484">
        <v>37658</v>
      </c>
      <c r="F373" s="483" t="s">
        <v>32</v>
      </c>
      <c r="G373" s="483">
        <v>9.9</v>
      </c>
      <c r="H373" s="483" t="s">
        <v>420</v>
      </c>
      <c r="I373" s="483" t="s">
        <v>32</v>
      </c>
      <c r="M373" s="483" t="s">
        <v>32</v>
      </c>
      <c r="N373" s="483">
        <v>9</v>
      </c>
      <c r="O373" s="483" t="s">
        <v>32</v>
      </c>
    </row>
    <row r="374" ht="11.25">
      <c r="E374" s="484"/>
    </row>
    <row r="375" ht="11.25">
      <c r="E375" s="484"/>
    </row>
    <row r="376" spans="1:15" ht="12">
      <c r="A376" s="483">
        <v>11890</v>
      </c>
      <c r="B376" s="483" t="s">
        <v>418</v>
      </c>
      <c r="C376" s="483" t="s">
        <v>419</v>
      </c>
      <c r="D376" s="483" t="s">
        <v>294</v>
      </c>
      <c r="E376" s="484">
        <v>36529</v>
      </c>
      <c r="F376" s="483" t="s">
        <v>276</v>
      </c>
      <c r="G376" s="483">
        <v>1</v>
      </c>
      <c r="H376" s="483" t="s">
        <v>420</v>
      </c>
      <c r="I376" s="487">
        <f aca="true" t="shared" si="11" ref="I376:I406">IF(G376="","",IF(F376="&lt;","",G376))</f>
      </c>
      <c r="M376" s="483" t="s">
        <v>32</v>
      </c>
      <c r="N376" s="483">
        <v>10</v>
      </c>
      <c r="O376" s="483" t="s">
        <v>32</v>
      </c>
    </row>
    <row r="377" spans="1:15" ht="12">
      <c r="A377" s="483">
        <v>11891</v>
      </c>
      <c r="B377" s="483" t="s">
        <v>418</v>
      </c>
      <c r="C377" s="483" t="s">
        <v>419</v>
      </c>
      <c r="D377" s="483" t="s">
        <v>294</v>
      </c>
      <c r="E377" s="484">
        <v>36557</v>
      </c>
      <c r="F377" s="483" t="s">
        <v>276</v>
      </c>
      <c r="G377" s="483">
        <v>1</v>
      </c>
      <c r="H377" s="483" t="s">
        <v>420</v>
      </c>
      <c r="I377" s="487">
        <f t="shared" si="11"/>
      </c>
      <c r="M377" s="483" t="s">
        <v>32</v>
      </c>
      <c r="N377" s="483">
        <v>10</v>
      </c>
      <c r="O377" s="483" t="s">
        <v>32</v>
      </c>
    </row>
    <row r="378" spans="1:15" ht="12">
      <c r="A378" s="483">
        <v>11892</v>
      </c>
      <c r="B378" s="483" t="s">
        <v>418</v>
      </c>
      <c r="C378" s="483" t="s">
        <v>419</v>
      </c>
      <c r="D378" s="483" t="s">
        <v>294</v>
      </c>
      <c r="E378" s="484">
        <v>36593</v>
      </c>
      <c r="F378" s="483" t="s">
        <v>276</v>
      </c>
      <c r="G378" s="483">
        <v>1</v>
      </c>
      <c r="H378" s="483" t="s">
        <v>420</v>
      </c>
      <c r="I378" s="487">
        <f t="shared" si="11"/>
      </c>
      <c r="M378" s="483" t="s">
        <v>32</v>
      </c>
      <c r="N378" s="483">
        <v>10</v>
      </c>
      <c r="O378" s="483" t="s">
        <v>32</v>
      </c>
    </row>
    <row r="379" spans="1:15" ht="12">
      <c r="A379" s="483">
        <v>11893</v>
      </c>
      <c r="B379" s="483" t="s">
        <v>418</v>
      </c>
      <c r="C379" s="483" t="s">
        <v>419</v>
      </c>
      <c r="D379" s="483" t="s">
        <v>294</v>
      </c>
      <c r="E379" s="484">
        <v>36621</v>
      </c>
      <c r="F379" s="483" t="s">
        <v>32</v>
      </c>
      <c r="G379" s="483">
        <v>1</v>
      </c>
      <c r="H379" s="483" t="s">
        <v>420</v>
      </c>
      <c r="I379" s="487">
        <f t="shared" si="11"/>
        <v>1</v>
      </c>
      <c r="M379" s="483" t="s">
        <v>32</v>
      </c>
      <c r="N379" s="483">
        <v>10</v>
      </c>
      <c r="O379" s="483" t="s">
        <v>32</v>
      </c>
    </row>
    <row r="380" spans="1:15" ht="12">
      <c r="A380" s="483">
        <v>11894</v>
      </c>
      <c r="B380" s="483" t="s">
        <v>418</v>
      </c>
      <c r="C380" s="483" t="s">
        <v>419</v>
      </c>
      <c r="D380" s="483" t="s">
        <v>294</v>
      </c>
      <c r="E380" s="484">
        <v>36648</v>
      </c>
      <c r="F380" s="483" t="s">
        <v>32</v>
      </c>
      <c r="G380" s="483">
        <v>1</v>
      </c>
      <c r="H380" s="483" t="s">
        <v>420</v>
      </c>
      <c r="I380" s="487">
        <f t="shared" si="11"/>
        <v>1</v>
      </c>
      <c r="M380" s="483" t="s">
        <v>32</v>
      </c>
      <c r="N380" s="483">
        <v>10</v>
      </c>
      <c r="O380" s="483" t="s">
        <v>32</v>
      </c>
    </row>
    <row r="381" spans="1:15" ht="12">
      <c r="A381" s="483">
        <v>11895</v>
      </c>
      <c r="B381" s="483" t="s">
        <v>418</v>
      </c>
      <c r="C381" s="483" t="s">
        <v>419</v>
      </c>
      <c r="D381" s="483" t="s">
        <v>294</v>
      </c>
      <c r="E381" s="484">
        <v>36683</v>
      </c>
      <c r="F381" s="483" t="s">
        <v>276</v>
      </c>
      <c r="G381" s="483">
        <v>1</v>
      </c>
      <c r="H381" s="483" t="s">
        <v>420</v>
      </c>
      <c r="I381" s="487">
        <f t="shared" si="11"/>
      </c>
      <c r="M381" s="483" t="s">
        <v>32</v>
      </c>
      <c r="N381" s="483">
        <v>10</v>
      </c>
      <c r="O381" s="483" t="s">
        <v>32</v>
      </c>
    </row>
    <row r="382" spans="1:15" ht="12">
      <c r="A382" s="483">
        <v>11896</v>
      </c>
      <c r="B382" s="483" t="s">
        <v>418</v>
      </c>
      <c r="C382" s="483" t="s">
        <v>419</v>
      </c>
      <c r="D382" s="483" t="s">
        <v>294</v>
      </c>
      <c r="E382" s="484">
        <v>36739</v>
      </c>
      <c r="F382" s="483" t="s">
        <v>276</v>
      </c>
      <c r="G382" s="483">
        <v>1</v>
      </c>
      <c r="H382" s="483" t="s">
        <v>420</v>
      </c>
      <c r="I382" s="487">
        <f t="shared" si="11"/>
      </c>
      <c r="M382" s="483" t="s">
        <v>32</v>
      </c>
      <c r="N382" s="483">
        <v>10</v>
      </c>
      <c r="O382" s="483" t="s">
        <v>32</v>
      </c>
    </row>
    <row r="383" spans="1:15" ht="12">
      <c r="A383" s="483">
        <v>11897</v>
      </c>
      <c r="B383" s="483" t="s">
        <v>418</v>
      </c>
      <c r="C383" s="483" t="s">
        <v>419</v>
      </c>
      <c r="D383" s="483" t="s">
        <v>294</v>
      </c>
      <c r="E383" s="484">
        <v>36782</v>
      </c>
      <c r="F383" s="483" t="s">
        <v>276</v>
      </c>
      <c r="G383" s="483">
        <v>1</v>
      </c>
      <c r="H383" s="483" t="s">
        <v>420</v>
      </c>
      <c r="I383" s="487">
        <f t="shared" si="11"/>
      </c>
      <c r="M383" s="483" t="s">
        <v>32</v>
      </c>
      <c r="N383" s="483">
        <v>10</v>
      </c>
      <c r="O383" s="483" t="s">
        <v>32</v>
      </c>
    </row>
    <row r="384" spans="1:15" ht="12">
      <c r="A384" s="483">
        <v>11898</v>
      </c>
      <c r="B384" s="483" t="s">
        <v>418</v>
      </c>
      <c r="C384" s="483" t="s">
        <v>419</v>
      </c>
      <c r="D384" s="483" t="s">
        <v>294</v>
      </c>
      <c r="E384" s="484">
        <v>36803</v>
      </c>
      <c r="F384" s="483" t="s">
        <v>276</v>
      </c>
      <c r="G384" s="483">
        <v>1</v>
      </c>
      <c r="H384" s="483" t="s">
        <v>420</v>
      </c>
      <c r="I384" s="487">
        <f t="shared" si="11"/>
      </c>
      <c r="M384" s="483" t="s">
        <v>32</v>
      </c>
      <c r="N384" s="483">
        <v>10</v>
      </c>
      <c r="O384" s="483" t="s">
        <v>32</v>
      </c>
    </row>
    <row r="385" spans="1:15" ht="12">
      <c r="A385" s="483">
        <v>11899</v>
      </c>
      <c r="B385" s="483" t="s">
        <v>418</v>
      </c>
      <c r="C385" s="483" t="s">
        <v>419</v>
      </c>
      <c r="D385" s="483" t="s">
        <v>294</v>
      </c>
      <c r="E385" s="484">
        <v>36831</v>
      </c>
      <c r="F385" s="483" t="s">
        <v>276</v>
      </c>
      <c r="G385" s="483">
        <v>1</v>
      </c>
      <c r="H385" s="483" t="s">
        <v>420</v>
      </c>
      <c r="I385" s="487">
        <f t="shared" si="11"/>
      </c>
      <c r="M385" s="483" t="s">
        <v>32</v>
      </c>
      <c r="N385" s="483">
        <v>10</v>
      </c>
      <c r="O385" s="483" t="s">
        <v>32</v>
      </c>
    </row>
    <row r="386" spans="1:15" ht="12">
      <c r="A386" s="483">
        <v>11900</v>
      </c>
      <c r="B386" s="483" t="s">
        <v>418</v>
      </c>
      <c r="C386" s="483" t="s">
        <v>419</v>
      </c>
      <c r="D386" s="483" t="s">
        <v>294</v>
      </c>
      <c r="E386" s="484">
        <v>36865</v>
      </c>
      <c r="F386" s="483" t="s">
        <v>276</v>
      </c>
      <c r="G386" s="483">
        <v>1</v>
      </c>
      <c r="H386" s="483" t="s">
        <v>420</v>
      </c>
      <c r="I386" s="487">
        <f t="shared" si="11"/>
      </c>
      <c r="M386" s="483" t="s">
        <v>32</v>
      </c>
      <c r="N386" s="483">
        <v>10</v>
      </c>
      <c r="O386" s="483" t="s">
        <v>32</v>
      </c>
    </row>
    <row r="387" spans="1:15" ht="12">
      <c r="A387" s="483">
        <v>11901</v>
      </c>
      <c r="B387" s="483" t="s">
        <v>418</v>
      </c>
      <c r="C387" s="483" t="s">
        <v>419</v>
      </c>
      <c r="D387" s="483" t="s">
        <v>294</v>
      </c>
      <c r="E387" s="484">
        <v>36927</v>
      </c>
      <c r="F387" s="483" t="s">
        <v>276</v>
      </c>
      <c r="G387" s="483">
        <v>1</v>
      </c>
      <c r="H387" s="483" t="s">
        <v>420</v>
      </c>
      <c r="I387" s="487">
        <f t="shared" si="11"/>
      </c>
      <c r="M387" s="483" t="s">
        <v>32</v>
      </c>
      <c r="N387" s="483">
        <v>10</v>
      </c>
      <c r="O387" s="483" t="s">
        <v>32</v>
      </c>
    </row>
    <row r="388" spans="1:15" ht="12">
      <c r="A388" s="483">
        <v>11902</v>
      </c>
      <c r="B388" s="483" t="s">
        <v>418</v>
      </c>
      <c r="C388" s="483" t="s">
        <v>419</v>
      </c>
      <c r="D388" s="483" t="s">
        <v>294</v>
      </c>
      <c r="E388" s="484">
        <v>36958</v>
      </c>
      <c r="F388" s="483" t="s">
        <v>276</v>
      </c>
      <c r="G388" s="483">
        <v>1</v>
      </c>
      <c r="H388" s="483" t="s">
        <v>420</v>
      </c>
      <c r="I388" s="487">
        <f t="shared" si="11"/>
      </c>
      <c r="M388" s="483" t="s">
        <v>32</v>
      </c>
      <c r="N388" s="483">
        <v>10</v>
      </c>
      <c r="O388" s="483" t="s">
        <v>32</v>
      </c>
    </row>
    <row r="389" spans="1:15" ht="12">
      <c r="A389" s="483">
        <v>11903</v>
      </c>
      <c r="B389" s="483" t="s">
        <v>418</v>
      </c>
      <c r="C389" s="483" t="s">
        <v>419</v>
      </c>
      <c r="D389" s="483" t="s">
        <v>294</v>
      </c>
      <c r="E389" s="484">
        <v>36984</v>
      </c>
      <c r="F389" s="483" t="s">
        <v>32</v>
      </c>
      <c r="G389" s="483">
        <v>1.5</v>
      </c>
      <c r="H389" s="483" t="s">
        <v>420</v>
      </c>
      <c r="I389" s="487">
        <f t="shared" si="11"/>
        <v>1.5</v>
      </c>
      <c r="M389" s="483" t="s">
        <v>32</v>
      </c>
      <c r="N389" s="483">
        <v>10</v>
      </c>
      <c r="O389" s="483" t="s">
        <v>32</v>
      </c>
    </row>
    <row r="390" spans="1:15" ht="12">
      <c r="A390" s="483">
        <v>11904</v>
      </c>
      <c r="B390" s="483" t="s">
        <v>418</v>
      </c>
      <c r="C390" s="483" t="s">
        <v>419</v>
      </c>
      <c r="D390" s="483" t="s">
        <v>294</v>
      </c>
      <c r="E390" s="484">
        <v>37018</v>
      </c>
      <c r="F390" s="483" t="s">
        <v>276</v>
      </c>
      <c r="G390" s="483">
        <v>1</v>
      </c>
      <c r="H390" s="483" t="s">
        <v>420</v>
      </c>
      <c r="I390" s="487">
        <f t="shared" si="11"/>
      </c>
      <c r="M390" s="483" t="s">
        <v>32</v>
      </c>
      <c r="N390" s="483">
        <v>10</v>
      </c>
      <c r="O390" s="483" t="s">
        <v>32</v>
      </c>
    </row>
    <row r="391" spans="1:15" ht="12">
      <c r="A391" s="483">
        <v>11905</v>
      </c>
      <c r="B391" s="483" t="s">
        <v>418</v>
      </c>
      <c r="C391" s="483" t="s">
        <v>419</v>
      </c>
      <c r="D391" s="483" t="s">
        <v>294</v>
      </c>
      <c r="E391" s="484">
        <v>37047</v>
      </c>
      <c r="F391" s="483" t="s">
        <v>276</v>
      </c>
      <c r="G391" s="483">
        <v>1</v>
      </c>
      <c r="H391" s="483" t="s">
        <v>420</v>
      </c>
      <c r="I391" s="487">
        <f t="shared" si="11"/>
      </c>
      <c r="M391" s="483" t="s">
        <v>32</v>
      </c>
      <c r="N391" s="483">
        <v>10</v>
      </c>
      <c r="O391" s="483" t="s">
        <v>32</v>
      </c>
    </row>
    <row r="392" spans="1:15" ht="12">
      <c r="A392" s="483">
        <v>11906</v>
      </c>
      <c r="B392" s="483" t="s">
        <v>418</v>
      </c>
      <c r="C392" s="483" t="s">
        <v>419</v>
      </c>
      <c r="D392" s="483" t="s">
        <v>294</v>
      </c>
      <c r="E392" s="484">
        <v>37074</v>
      </c>
      <c r="F392" s="483" t="s">
        <v>276</v>
      </c>
      <c r="G392" s="483">
        <v>1</v>
      </c>
      <c r="H392" s="483" t="s">
        <v>420</v>
      </c>
      <c r="I392" s="487">
        <f t="shared" si="11"/>
      </c>
      <c r="M392" s="483" t="s">
        <v>32</v>
      </c>
      <c r="N392" s="483">
        <v>10</v>
      </c>
      <c r="O392" s="483" t="s">
        <v>32</v>
      </c>
    </row>
    <row r="393" spans="1:15" ht="12">
      <c r="A393" s="483">
        <v>11907</v>
      </c>
      <c r="B393" s="483" t="s">
        <v>418</v>
      </c>
      <c r="C393" s="483" t="s">
        <v>419</v>
      </c>
      <c r="D393" s="483" t="s">
        <v>294</v>
      </c>
      <c r="E393" s="484">
        <v>37104</v>
      </c>
      <c r="F393" s="483" t="s">
        <v>276</v>
      </c>
      <c r="G393" s="483">
        <v>1</v>
      </c>
      <c r="H393" s="483" t="s">
        <v>420</v>
      </c>
      <c r="I393" s="487">
        <f t="shared" si="11"/>
      </c>
      <c r="M393" s="483" t="s">
        <v>32</v>
      </c>
      <c r="N393" s="483">
        <v>10</v>
      </c>
      <c r="O393" s="483" t="s">
        <v>32</v>
      </c>
    </row>
    <row r="394" spans="1:15" ht="12">
      <c r="A394" s="483">
        <v>11908</v>
      </c>
      <c r="B394" s="483" t="s">
        <v>418</v>
      </c>
      <c r="C394" s="483" t="s">
        <v>419</v>
      </c>
      <c r="D394" s="483" t="s">
        <v>294</v>
      </c>
      <c r="E394" s="484">
        <v>37138</v>
      </c>
      <c r="F394" s="483" t="s">
        <v>32</v>
      </c>
      <c r="G394" s="483">
        <v>1.1</v>
      </c>
      <c r="H394" s="483" t="s">
        <v>420</v>
      </c>
      <c r="I394" s="487">
        <f t="shared" si="11"/>
        <v>1.1</v>
      </c>
      <c r="M394" s="483" t="s">
        <v>32</v>
      </c>
      <c r="N394" s="483">
        <v>10</v>
      </c>
      <c r="O394" s="483" t="s">
        <v>32</v>
      </c>
    </row>
    <row r="395" spans="1:15" ht="12">
      <c r="A395" s="483">
        <v>11909</v>
      </c>
      <c r="B395" s="483" t="s">
        <v>418</v>
      </c>
      <c r="C395" s="483" t="s">
        <v>419</v>
      </c>
      <c r="D395" s="483" t="s">
        <v>294</v>
      </c>
      <c r="E395" s="484">
        <v>37166</v>
      </c>
      <c r="F395" s="483" t="s">
        <v>32</v>
      </c>
      <c r="G395" s="483">
        <v>1</v>
      </c>
      <c r="H395" s="483" t="s">
        <v>420</v>
      </c>
      <c r="I395" s="487">
        <f t="shared" si="11"/>
        <v>1</v>
      </c>
      <c r="M395" s="483" t="s">
        <v>32</v>
      </c>
      <c r="N395" s="483">
        <v>10</v>
      </c>
      <c r="O395" s="483" t="s">
        <v>32</v>
      </c>
    </row>
    <row r="396" spans="1:15" ht="12">
      <c r="A396" s="483">
        <v>11910</v>
      </c>
      <c r="B396" s="483" t="s">
        <v>418</v>
      </c>
      <c r="C396" s="483" t="s">
        <v>419</v>
      </c>
      <c r="D396" s="483" t="s">
        <v>294</v>
      </c>
      <c r="E396" s="484">
        <v>37259</v>
      </c>
      <c r="F396" s="483" t="s">
        <v>276</v>
      </c>
      <c r="G396" s="483">
        <v>2</v>
      </c>
      <c r="H396" s="483" t="s">
        <v>420</v>
      </c>
      <c r="I396" s="487">
        <f t="shared" si="11"/>
      </c>
      <c r="M396" s="483" t="s">
        <v>32</v>
      </c>
      <c r="N396" s="483">
        <v>10</v>
      </c>
      <c r="O396" s="483" t="s">
        <v>32</v>
      </c>
    </row>
    <row r="397" spans="1:15" ht="12">
      <c r="A397" s="483">
        <v>11911</v>
      </c>
      <c r="B397" s="483" t="s">
        <v>418</v>
      </c>
      <c r="C397" s="483" t="s">
        <v>419</v>
      </c>
      <c r="D397" s="483" t="s">
        <v>294</v>
      </c>
      <c r="E397" s="484">
        <v>37292</v>
      </c>
      <c r="F397" s="483" t="s">
        <v>32</v>
      </c>
      <c r="G397" s="483">
        <v>2</v>
      </c>
      <c r="H397" s="483" t="s">
        <v>420</v>
      </c>
      <c r="I397" s="487">
        <f t="shared" si="11"/>
        <v>2</v>
      </c>
      <c r="M397" s="483" t="s">
        <v>32</v>
      </c>
      <c r="N397" s="483">
        <v>10</v>
      </c>
      <c r="O397" s="483" t="s">
        <v>32</v>
      </c>
    </row>
    <row r="398" spans="1:15" ht="12">
      <c r="A398" s="483">
        <v>11912</v>
      </c>
      <c r="B398" s="483" t="s">
        <v>418</v>
      </c>
      <c r="C398" s="483" t="s">
        <v>419</v>
      </c>
      <c r="D398" s="483" t="s">
        <v>294</v>
      </c>
      <c r="E398" s="484">
        <v>37439</v>
      </c>
      <c r="F398" s="483" t="s">
        <v>32</v>
      </c>
      <c r="G398" s="483">
        <v>4</v>
      </c>
      <c r="H398" s="483" t="s">
        <v>420</v>
      </c>
      <c r="I398" s="487">
        <f t="shared" si="11"/>
        <v>4</v>
      </c>
      <c r="M398" s="483" t="s">
        <v>32</v>
      </c>
      <c r="N398" s="483">
        <v>10</v>
      </c>
      <c r="O398" s="483" t="s">
        <v>32</v>
      </c>
    </row>
    <row r="399" spans="1:15" ht="12">
      <c r="A399" s="483">
        <v>11913</v>
      </c>
      <c r="B399" s="483" t="s">
        <v>418</v>
      </c>
      <c r="C399" s="483" t="s">
        <v>419</v>
      </c>
      <c r="D399" s="483" t="s">
        <v>294</v>
      </c>
      <c r="E399" s="484">
        <v>37449</v>
      </c>
      <c r="F399" s="483" t="s">
        <v>32</v>
      </c>
      <c r="G399" s="483">
        <v>3</v>
      </c>
      <c r="H399" s="483" t="s">
        <v>420</v>
      </c>
      <c r="I399" s="487">
        <f t="shared" si="11"/>
        <v>3</v>
      </c>
      <c r="M399" s="483" t="s">
        <v>32</v>
      </c>
      <c r="N399" s="483">
        <v>10</v>
      </c>
      <c r="O399" s="483" t="s">
        <v>32</v>
      </c>
    </row>
    <row r="400" spans="1:15" ht="12">
      <c r="A400" s="483">
        <v>11914</v>
      </c>
      <c r="B400" s="483" t="s">
        <v>418</v>
      </c>
      <c r="C400" s="483" t="s">
        <v>419</v>
      </c>
      <c r="D400" s="483" t="s">
        <v>294</v>
      </c>
      <c r="E400" s="484">
        <v>37475</v>
      </c>
      <c r="F400" s="483" t="s">
        <v>32</v>
      </c>
      <c r="G400" s="483">
        <v>1</v>
      </c>
      <c r="H400" s="483" t="s">
        <v>420</v>
      </c>
      <c r="I400" s="487">
        <f t="shared" si="11"/>
        <v>1</v>
      </c>
      <c r="M400" s="483" t="s">
        <v>32</v>
      </c>
      <c r="N400" s="483">
        <v>10</v>
      </c>
      <c r="O400" s="483" t="s">
        <v>32</v>
      </c>
    </row>
    <row r="401" spans="1:15" ht="12">
      <c r="A401" s="483">
        <v>11915</v>
      </c>
      <c r="B401" s="483" t="s">
        <v>418</v>
      </c>
      <c r="C401" s="483" t="s">
        <v>419</v>
      </c>
      <c r="D401" s="483" t="s">
        <v>294</v>
      </c>
      <c r="E401" s="484">
        <v>37503</v>
      </c>
      <c r="F401" s="483" t="s">
        <v>32</v>
      </c>
      <c r="G401" s="483">
        <v>2</v>
      </c>
      <c r="H401" s="483" t="s">
        <v>420</v>
      </c>
      <c r="I401" s="487">
        <f t="shared" si="11"/>
        <v>2</v>
      </c>
      <c r="M401" s="483" t="s">
        <v>32</v>
      </c>
      <c r="N401" s="483">
        <v>10</v>
      </c>
      <c r="O401" s="483" t="s">
        <v>32</v>
      </c>
    </row>
    <row r="402" spans="1:15" ht="12">
      <c r="A402" s="483">
        <v>11916</v>
      </c>
      <c r="B402" s="483" t="s">
        <v>418</v>
      </c>
      <c r="C402" s="483" t="s">
        <v>419</v>
      </c>
      <c r="D402" s="483" t="s">
        <v>294</v>
      </c>
      <c r="E402" s="484">
        <v>37531</v>
      </c>
      <c r="F402" s="483" t="s">
        <v>32</v>
      </c>
      <c r="G402" s="483">
        <v>2</v>
      </c>
      <c r="H402" s="483" t="s">
        <v>420</v>
      </c>
      <c r="I402" s="487">
        <f t="shared" si="11"/>
        <v>2</v>
      </c>
      <c r="M402" s="483" t="s">
        <v>32</v>
      </c>
      <c r="N402" s="483">
        <v>10</v>
      </c>
      <c r="O402" s="483" t="s">
        <v>32</v>
      </c>
    </row>
    <row r="403" spans="1:15" ht="12">
      <c r="A403" s="483">
        <v>11917</v>
      </c>
      <c r="B403" s="483" t="s">
        <v>418</v>
      </c>
      <c r="C403" s="483" t="s">
        <v>419</v>
      </c>
      <c r="D403" s="483" t="s">
        <v>294</v>
      </c>
      <c r="E403" s="484">
        <v>37566</v>
      </c>
      <c r="F403" s="483" t="s">
        <v>32</v>
      </c>
      <c r="G403" s="483">
        <v>3</v>
      </c>
      <c r="H403" s="483" t="s">
        <v>420</v>
      </c>
      <c r="I403" s="487">
        <f t="shared" si="11"/>
        <v>3</v>
      </c>
      <c r="M403" s="483" t="s">
        <v>32</v>
      </c>
      <c r="N403" s="483">
        <v>10</v>
      </c>
      <c r="O403" s="483" t="s">
        <v>32</v>
      </c>
    </row>
    <row r="404" spans="1:15" ht="12">
      <c r="A404" s="483">
        <v>11918</v>
      </c>
      <c r="B404" s="483" t="s">
        <v>418</v>
      </c>
      <c r="C404" s="483" t="s">
        <v>419</v>
      </c>
      <c r="D404" s="483" t="s">
        <v>294</v>
      </c>
      <c r="E404" s="484">
        <v>37594</v>
      </c>
      <c r="F404" s="483" t="s">
        <v>32</v>
      </c>
      <c r="G404" s="483">
        <v>3</v>
      </c>
      <c r="H404" s="483" t="s">
        <v>420</v>
      </c>
      <c r="I404" s="487">
        <f t="shared" si="11"/>
        <v>3</v>
      </c>
      <c r="M404" s="483" t="s">
        <v>32</v>
      </c>
      <c r="N404" s="483">
        <v>10</v>
      </c>
      <c r="O404" s="483" t="s">
        <v>32</v>
      </c>
    </row>
    <row r="405" spans="1:15" ht="12">
      <c r="A405" s="483">
        <v>11919</v>
      </c>
      <c r="B405" s="483" t="s">
        <v>418</v>
      </c>
      <c r="C405" s="483" t="s">
        <v>419</v>
      </c>
      <c r="D405" s="483" t="s">
        <v>294</v>
      </c>
      <c r="E405" s="484">
        <v>37623</v>
      </c>
      <c r="F405" s="483" t="s">
        <v>32</v>
      </c>
      <c r="G405" s="483">
        <v>2</v>
      </c>
      <c r="H405" s="483" t="s">
        <v>420</v>
      </c>
      <c r="I405" s="487">
        <f t="shared" si="11"/>
        <v>2</v>
      </c>
      <c r="M405" s="483" t="s">
        <v>32</v>
      </c>
      <c r="N405" s="483">
        <v>10</v>
      </c>
      <c r="O405" s="483" t="s">
        <v>32</v>
      </c>
    </row>
    <row r="406" spans="1:16" ht="12">
      <c r="A406" s="483">
        <v>11920</v>
      </c>
      <c r="B406" s="483" t="s">
        <v>418</v>
      </c>
      <c r="C406" s="483" t="s">
        <v>419</v>
      </c>
      <c r="D406" s="483" t="s">
        <v>294</v>
      </c>
      <c r="E406" s="484">
        <v>37658</v>
      </c>
      <c r="F406" s="483" t="s">
        <v>32</v>
      </c>
      <c r="G406" s="483">
        <v>4</v>
      </c>
      <c r="H406" s="483" t="s">
        <v>420</v>
      </c>
      <c r="I406" s="487">
        <f t="shared" si="11"/>
        <v>4</v>
      </c>
      <c r="J406" s="485">
        <f>AVERAGE(I376:I406)</f>
        <v>2.106666666666667</v>
      </c>
      <c r="K406" s="485">
        <f>MAX(I376:I406)</f>
        <v>4</v>
      </c>
      <c r="L406" s="485">
        <f>MIN(I376:I406)</f>
        <v>1</v>
      </c>
      <c r="M406" s="483" t="s">
        <v>32</v>
      </c>
      <c r="N406" s="483">
        <v>10</v>
      </c>
      <c r="O406" s="483" t="s">
        <v>32</v>
      </c>
      <c r="P406" s="486">
        <v>4</v>
      </c>
    </row>
    <row r="407" ht="11.25">
      <c r="E407" s="484"/>
    </row>
    <row r="408" ht="11.25">
      <c r="E408" s="484"/>
    </row>
    <row r="409" spans="1:15" ht="11.25">
      <c r="A409" s="483">
        <v>12806</v>
      </c>
      <c r="B409" s="483" t="s">
        <v>418</v>
      </c>
      <c r="C409" s="483" t="s">
        <v>422</v>
      </c>
      <c r="D409" s="483" t="s">
        <v>294</v>
      </c>
      <c r="E409" s="484">
        <v>37623</v>
      </c>
      <c r="F409" s="483" t="s">
        <v>32</v>
      </c>
      <c r="G409" s="483">
        <v>2</v>
      </c>
      <c r="H409" s="483" t="s">
        <v>420</v>
      </c>
      <c r="I409" s="483" t="s">
        <v>32</v>
      </c>
      <c r="M409" s="483" t="s">
        <v>32</v>
      </c>
      <c r="N409" s="483">
        <v>10</v>
      </c>
      <c r="O409" s="483" t="s">
        <v>32</v>
      </c>
    </row>
    <row r="410" spans="1:15" ht="11.25">
      <c r="A410" s="483">
        <v>12807</v>
      </c>
      <c r="B410" s="483" t="s">
        <v>418</v>
      </c>
      <c r="C410" s="483" t="s">
        <v>422</v>
      </c>
      <c r="D410" s="483" t="s">
        <v>294</v>
      </c>
      <c r="E410" s="484">
        <v>37658</v>
      </c>
      <c r="F410" s="483" t="s">
        <v>32</v>
      </c>
      <c r="G410" s="483">
        <v>4</v>
      </c>
      <c r="H410" s="483" t="s">
        <v>420</v>
      </c>
      <c r="I410" s="483" t="s">
        <v>32</v>
      </c>
      <c r="M410" s="483" t="s">
        <v>32</v>
      </c>
      <c r="N410" s="483">
        <v>10</v>
      </c>
      <c r="O410" s="483" t="s">
        <v>32</v>
      </c>
    </row>
    <row r="411" ht="11.25">
      <c r="E411" s="484"/>
    </row>
    <row r="412" ht="11.25">
      <c r="E412" s="484"/>
    </row>
    <row r="413" spans="1:15" ht="12">
      <c r="A413" s="483">
        <v>11933</v>
      </c>
      <c r="B413" s="483" t="s">
        <v>418</v>
      </c>
      <c r="C413" s="483" t="s">
        <v>419</v>
      </c>
      <c r="D413" s="483" t="s">
        <v>428</v>
      </c>
      <c r="E413" s="484">
        <v>36529</v>
      </c>
      <c r="F413" s="483" t="s">
        <v>276</v>
      </c>
      <c r="G413" s="483">
        <v>2</v>
      </c>
      <c r="H413" s="483" t="s">
        <v>420</v>
      </c>
      <c r="I413" s="487">
        <f aca="true" t="shared" si="12" ref="I413:I444">IF(G413="","",IF(F413="&lt;","",G413))</f>
      </c>
      <c r="M413" s="483" t="s">
        <v>32</v>
      </c>
      <c r="N413" s="483">
        <v>11</v>
      </c>
      <c r="O413" s="483" t="s">
        <v>32</v>
      </c>
    </row>
    <row r="414" spans="1:15" ht="12">
      <c r="A414" s="483">
        <v>11934</v>
      </c>
      <c r="B414" s="483" t="s">
        <v>418</v>
      </c>
      <c r="C414" s="483" t="s">
        <v>419</v>
      </c>
      <c r="D414" s="483" t="s">
        <v>428</v>
      </c>
      <c r="E414" s="484">
        <v>36557</v>
      </c>
      <c r="F414" s="483" t="s">
        <v>276</v>
      </c>
      <c r="G414" s="483">
        <v>2</v>
      </c>
      <c r="H414" s="483" t="s">
        <v>420</v>
      </c>
      <c r="I414" s="487">
        <f t="shared" si="12"/>
      </c>
      <c r="M414" s="483" t="s">
        <v>32</v>
      </c>
      <c r="N414" s="483">
        <v>11</v>
      </c>
      <c r="O414" s="483" t="s">
        <v>32</v>
      </c>
    </row>
    <row r="415" spans="1:15" ht="12">
      <c r="A415" s="483">
        <v>11935</v>
      </c>
      <c r="B415" s="483" t="s">
        <v>418</v>
      </c>
      <c r="C415" s="483" t="s">
        <v>419</v>
      </c>
      <c r="D415" s="483" t="s">
        <v>428</v>
      </c>
      <c r="E415" s="484">
        <v>36593</v>
      </c>
      <c r="F415" s="483" t="s">
        <v>276</v>
      </c>
      <c r="G415" s="483">
        <v>2</v>
      </c>
      <c r="H415" s="483" t="s">
        <v>420</v>
      </c>
      <c r="I415" s="487">
        <f t="shared" si="12"/>
      </c>
      <c r="M415" s="483" t="s">
        <v>32</v>
      </c>
      <c r="N415" s="483">
        <v>11</v>
      </c>
      <c r="O415" s="483" t="s">
        <v>32</v>
      </c>
    </row>
    <row r="416" spans="1:15" ht="12">
      <c r="A416" s="483">
        <v>11936</v>
      </c>
      <c r="B416" s="483" t="s">
        <v>418</v>
      </c>
      <c r="C416" s="483" t="s">
        <v>419</v>
      </c>
      <c r="D416" s="483" t="s">
        <v>428</v>
      </c>
      <c r="E416" s="484">
        <v>36621</v>
      </c>
      <c r="F416" s="483" t="s">
        <v>276</v>
      </c>
      <c r="G416" s="483">
        <v>2</v>
      </c>
      <c r="H416" s="483" t="s">
        <v>420</v>
      </c>
      <c r="I416" s="487">
        <f t="shared" si="12"/>
      </c>
      <c r="M416" s="483" t="s">
        <v>32</v>
      </c>
      <c r="N416" s="483">
        <v>11</v>
      </c>
      <c r="O416" s="483" t="s">
        <v>32</v>
      </c>
    </row>
    <row r="417" spans="1:15" ht="12">
      <c r="A417" s="483">
        <v>11937</v>
      </c>
      <c r="B417" s="483" t="s">
        <v>418</v>
      </c>
      <c r="C417" s="483" t="s">
        <v>419</v>
      </c>
      <c r="D417" s="483" t="s">
        <v>428</v>
      </c>
      <c r="E417" s="484">
        <v>36648</v>
      </c>
      <c r="F417" s="483" t="s">
        <v>276</v>
      </c>
      <c r="G417" s="483">
        <v>2</v>
      </c>
      <c r="H417" s="483" t="s">
        <v>420</v>
      </c>
      <c r="I417" s="487">
        <f t="shared" si="12"/>
      </c>
      <c r="M417" s="483" t="s">
        <v>32</v>
      </c>
      <c r="N417" s="483">
        <v>11</v>
      </c>
      <c r="O417" s="483" t="s">
        <v>32</v>
      </c>
    </row>
    <row r="418" spans="1:15" ht="12">
      <c r="A418" s="483">
        <v>11938</v>
      </c>
      <c r="B418" s="483" t="s">
        <v>418</v>
      </c>
      <c r="C418" s="483" t="s">
        <v>419</v>
      </c>
      <c r="D418" s="483" t="s">
        <v>428</v>
      </c>
      <c r="E418" s="484">
        <v>36683</v>
      </c>
      <c r="F418" s="483" t="s">
        <v>276</v>
      </c>
      <c r="G418" s="483">
        <v>0.5</v>
      </c>
      <c r="H418" s="483" t="s">
        <v>420</v>
      </c>
      <c r="I418" s="487">
        <f t="shared" si="12"/>
      </c>
      <c r="M418" s="483" t="s">
        <v>32</v>
      </c>
      <c r="N418" s="483">
        <v>11</v>
      </c>
      <c r="O418" s="483" t="s">
        <v>32</v>
      </c>
    </row>
    <row r="419" spans="1:15" ht="12">
      <c r="A419" s="483">
        <v>11939</v>
      </c>
      <c r="B419" s="483" t="s">
        <v>418</v>
      </c>
      <c r="C419" s="483" t="s">
        <v>419</v>
      </c>
      <c r="D419" s="483" t="s">
        <v>428</v>
      </c>
      <c r="E419" s="484">
        <v>36739</v>
      </c>
      <c r="F419" s="483" t="s">
        <v>276</v>
      </c>
      <c r="G419" s="483">
        <v>2</v>
      </c>
      <c r="H419" s="483" t="s">
        <v>420</v>
      </c>
      <c r="I419" s="487">
        <f t="shared" si="12"/>
      </c>
      <c r="M419" s="483" t="s">
        <v>32</v>
      </c>
      <c r="N419" s="483">
        <v>11</v>
      </c>
      <c r="O419" s="483" t="s">
        <v>32</v>
      </c>
    </row>
    <row r="420" spans="1:15" ht="12">
      <c r="A420" s="483">
        <v>11940</v>
      </c>
      <c r="B420" s="483" t="s">
        <v>418</v>
      </c>
      <c r="C420" s="483" t="s">
        <v>419</v>
      </c>
      <c r="D420" s="483" t="s">
        <v>428</v>
      </c>
      <c r="E420" s="484">
        <v>36782</v>
      </c>
      <c r="F420" s="483" t="s">
        <v>276</v>
      </c>
      <c r="G420" s="483">
        <v>2</v>
      </c>
      <c r="H420" s="483" t="s">
        <v>420</v>
      </c>
      <c r="I420" s="487">
        <f t="shared" si="12"/>
      </c>
      <c r="M420" s="483" t="s">
        <v>32</v>
      </c>
      <c r="N420" s="483">
        <v>11</v>
      </c>
      <c r="O420" s="483" t="s">
        <v>32</v>
      </c>
    </row>
    <row r="421" spans="1:15" ht="12">
      <c r="A421" s="483">
        <v>11941</v>
      </c>
      <c r="B421" s="483" t="s">
        <v>418</v>
      </c>
      <c r="C421" s="483" t="s">
        <v>419</v>
      </c>
      <c r="D421" s="483" t="s">
        <v>428</v>
      </c>
      <c r="E421" s="484">
        <v>36803</v>
      </c>
      <c r="F421" s="483" t="s">
        <v>276</v>
      </c>
      <c r="G421" s="483">
        <v>2</v>
      </c>
      <c r="H421" s="483" t="s">
        <v>420</v>
      </c>
      <c r="I421" s="487">
        <f t="shared" si="12"/>
      </c>
      <c r="M421" s="483" t="s">
        <v>32</v>
      </c>
      <c r="N421" s="483">
        <v>11</v>
      </c>
      <c r="O421" s="483" t="s">
        <v>32</v>
      </c>
    </row>
    <row r="422" spans="1:15" ht="12">
      <c r="A422" s="483">
        <v>11942</v>
      </c>
      <c r="B422" s="483" t="s">
        <v>418</v>
      </c>
      <c r="C422" s="483" t="s">
        <v>419</v>
      </c>
      <c r="D422" s="483" t="s">
        <v>428</v>
      </c>
      <c r="E422" s="484">
        <v>36831</v>
      </c>
      <c r="F422" s="483" t="s">
        <v>276</v>
      </c>
      <c r="G422" s="483">
        <v>2</v>
      </c>
      <c r="H422" s="483" t="s">
        <v>420</v>
      </c>
      <c r="I422" s="487">
        <f t="shared" si="12"/>
      </c>
      <c r="M422" s="483" t="s">
        <v>32</v>
      </c>
      <c r="N422" s="483">
        <v>11</v>
      </c>
      <c r="O422" s="483" t="s">
        <v>32</v>
      </c>
    </row>
    <row r="423" spans="1:15" ht="12">
      <c r="A423" s="483">
        <v>11943</v>
      </c>
      <c r="B423" s="483" t="s">
        <v>418</v>
      </c>
      <c r="C423" s="483" t="s">
        <v>419</v>
      </c>
      <c r="D423" s="483" t="s">
        <v>428</v>
      </c>
      <c r="E423" s="484">
        <v>36865</v>
      </c>
      <c r="F423" s="483" t="s">
        <v>276</v>
      </c>
      <c r="G423" s="483">
        <v>2</v>
      </c>
      <c r="H423" s="483" t="s">
        <v>420</v>
      </c>
      <c r="I423" s="487">
        <f t="shared" si="12"/>
      </c>
      <c r="M423" s="483" t="s">
        <v>32</v>
      </c>
      <c r="N423" s="483">
        <v>11</v>
      </c>
      <c r="O423" s="483" t="s">
        <v>32</v>
      </c>
    </row>
    <row r="424" spans="1:15" ht="12">
      <c r="A424" s="483">
        <v>11944</v>
      </c>
      <c r="B424" s="483" t="s">
        <v>418</v>
      </c>
      <c r="C424" s="483" t="s">
        <v>419</v>
      </c>
      <c r="D424" s="483" t="s">
        <v>428</v>
      </c>
      <c r="E424" s="484">
        <v>36894</v>
      </c>
      <c r="F424" s="483" t="s">
        <v>276</v>
      </c>
      <c r="G424" s="483">
        <v>2</v>
      </c>
      <c r="H424" s="483" t="s">
        <v>420</v>
      </c>
      <c r="I424" s="487">
        <f t="shared" si="12"/>
      </c>
      <c r="M424" s="483" t="s">
        <v>32</v>
      </c>
      <c r="N424" s="483">
        <v>11</v>
      </c>
      <c r="O424" s="483" t="s">
        <v>32</v>
      </c>
    </row>
    <row r="425" spans="1:15" ht="12">
      <c r="A425" s="483">
        <v>11945</v>
      </c>
      <c r="B425" s="483" t="s">
        <v>418</v>
      </c>
      <c r="C425" s="483" t="s">
        <v>419</v>
      </c>
      <c r="D425" s="483" t="s">
        <v>428</v>
      </c>
      <c r="E425" s="484">
        <v>36927</v>
      </c>
      <c r="F425" s="483" t="s">
        <v>276</v>
      </c>
      <c r="G425" s="483">
        <v>2</v>
      </c>
      <c r="H425" s="483" t="s">
        <v>420</v>
      </c>
      <c r="I425" s="487">
        <f t="shared" si="12"/>
      </c>
      <c r="M425" s="483" t="s">
        <v>32</v>
      </c>
      <c r="N425" s="483">
        <v>11</v>
      </c>
      <c r="O425" s="483" t="s">
        <v>32</v>
      </c>
    </row>
    <row r="426" spans="1:15" ht="12">
      <c r="A426" s="483">
        <v>11946</v>
      </c>
      <c r="B426" s="483" t="s">
        <v>418</v>
      </c>
      <c r="C426" s="483" t="s">
        <v>419</v>
      </c>
      <c r="D426" s="483" t="s">
        <v>428</v>
      </c>
      <c r="E426" s="484">
        <v>36958</v>
      </c>
      <c r="F426" s="483" t="s">
        <v>276</v>
      </c>
      <c r="G426" s="483">
        <v>0.5</v>
      </c>
      <c r="H426" s="483" t="s">
        <v>420</v>
      </c>
      <c r="I426" s="487">
        <f t="shared" si="12"/>
      </c>
      <c r="M426" s="483" t="s">
        <v>32</v>
      </c>
      <c r="N426" s="483">
        <v>11</v>
      </c>
      <c r="O426" s="483" t="s">
        <v>32</v>
      </c>
    </row>
    <row r="427" spans="1:15" ht="12">
      <c r="A427" s="483">
        <v>11947</v>
      </c>
      <c r="B427" s="483" t="s">
        <v>418</v>
      </c>
      <c r="C427" s="483" t="s">
        <v>419</v>
      </c>
      <c r="D427" s="483" t="s">
        <v>428</v>
      </c>
      <c r="E427" s="484">
        <v>36984</v>
      </c>
      <c r="F427" s="483" t="s">
        <v>276</v>
      </c>
      <c r="G427" s="483">
        <v>2</v>
      </c>
      <c r="H427" s="483" t="s">
        <v>420</v>
      </c>
      <c r="I427" s="487">
        <f t="shared" si="12"/>
      </c>
      <c r="M427" s="483" t="s">
        <v>32</v>
      </c>
      <c r="N427" s="483">
        <v>11</v>
      </c>
      <c r="O427" s="483" t="s">
        <v>32</v>
      </c>
    </row>
    <row r="428" spans="1:15" ht="12">
      <c r="A428" s="483">
        <v>11948</v>
      </c>
      <c r="B428" s="483" t="s">
        <v>418</v>
      </c>
      <c r="C428" s="483" t="s">
        <v>419</v>
      </c>
      <c r="D428" s="483" t="s">
        <v>428</v>
      </c>
      <c r="E428" s="484">
        <v>37018</v>
      </c>
      <c r="F428" s="483" t="s">
        <v>276</v>
      </c>
      <c r="G428" s="483">
        <v>2</v>
      </c>
      <c r="H428" s="483" t="s">
        <v>420</v>
      </c>
      <c r="I428" s="487">
        <f t="shared" si="12"/>
      </c>
      <c r="M428" s="483" t="s">
        <v>32</v>
      </c>
      <c r="N428" s="483">
        <v>11</v>
      </c>
      <c r="O428" s="483" t="s">
        <v>32</v>
      </c>
    </row>
    <row r="429" spans="1:15" ht="12">
      <c r="A429" s="483">
        <v>11949</v>
      </c>
      <c r="B429" s="483" t="s">
        <v>418</v>
      </c>
      <c r="C429" s="483" t="s">
        <v>419</v>
      </c>
      <c r="D429" s="483" t="s">
        <v>428</v>
      </c>
      <c r="E429" s="484">
        <v>37047</v>
      </c>
      <c r="F429" s="483" t="s">
        <v>276</v>
      </c>
      <c r="G429" s="483">
        <v>2</v>
      </c>
      <c r="H429" s="483" t="s">
        <v>420</v>
      </c>
      <c r="I429" s="487">
        <f t="shared" si="12"/>
      </c>
      <c r="M429" s="483" t="s">
        <v>32</v>
      </c>
      <c r="N429" s="483">
        <v>11</v>
      </c>
      <c r="O429" s="483" t="s">
        <v>32</v>
      </c>
    </row>
    <row r="430" spans="1:15" ht="12">
      <c r="A430" s="483">
        <v>11950</v>
      </c>
      <c r="B430" s="483" t="s">
        <v>418</v>
      </c>
      <c r="C430" s="483" t="s">
        <v>419</v>
      </c>
      <c r="D430" s="483" t="s">
        <v>428</v>
      </c>
      <c r="E430" s="484">
        <v>37074</v>
      </c>
      <c r="F430" s="483" t="s">
        <v>276</v>
      </c>
      <c r="G430" s="483">
        <v>0.1</v>
      </c>
      <c r="H430" s="483" t="s">
        <v>420</v>
      </c>
      <c r="I430" s="487">
        <f t="shared" si="12"/>
      </c>
      <c r="M430" s="483" t="s">
        <v>32</v>
      </c>
      <c r="N430" s="483">
        <v>11</v>
      </c>
      <c r="O430" s="483" t="s">
        <v>32</v>
      </c>
    </row>
    <row r="431" spans="1:15" ht="12">
      <c r="A431" s="483">
        <v>11951</v>
      </c>
      <c r="B431" s="483" t="s">
        <v>418</v>
      </c>
      <c r="C431" s="483" t="s">
        <v>419</v>
      </c>
      <c r="D431" s="483" t="s">
        <v>428</v>
      </c>
      <c r="E431" s="484">
        <v>37104</v>
      </c>
      <c r="F431" s="483" t="s">
        <v>276</v>
      </c>
      <c r="G431" s="483">
        <v>2</v>
      </c>
      <c r="H431" s="483" t="s">
        <v>420</v>
      </c>
      <c r="I431" s="487">
        <f t="shared" si="12"/>
      </c>
      <c r="M431" s="483" t="s">
        <v>32</v>
      </c>
      <c r="N431" s="483">
        <v>11</v>
      </c>
      <c r="O431" s="483" t="s">
        <v>32</v>
      </c>
    </row>
    <row r="432" spans="1:15" ht="12">
      <c r="A432" s="483">
        <v>11952</v>
      </c>
      <c r="B432" s="483" t="s">
        <v>418</v>
      </c>
      <c r="C432" s="483" t="s">
        <v>419</v>
      </c>
      <c r="D432" s="483" t="s">
        <v>428</v>
      </c>
      <c r="E432" s="484">
        <v>37138</v>
      </c>
      <c r="F432" s="483" t="s">
        <v>276</v>
      </c>
      <c r="G432" s="483">
        <v>2</v>
      </c>
      <c r="H432" s="483" t="s">
        <v>420</v>
      </c>
      <c r="I432" s="487">
        <f t="shared" si="12"/>
      </c>
      <c r="M432" s="483" t="s">
        <v>32</v>
      </c>
      <c r="N432" s="483">
        <v>11</v>
      </c>
      <c r="O432" s="483" t="s">
        <v>32</v>
      </c>
    </row>
    <row r="433" spans="1:15" ht="12">
      <c r="A433" s="483">
        <v>11953</v>
      </c>
      <c r="B433" s="483" t="s">
        <v>418</v>
      </c>
      <c r="C433" s="483" t="s">
        <v>419</v>
      </c>
      <c r="D433" s="483" t="s">
        <v>428</v>
      </c>
      <c r="E433" s="484">
        <v>37166</v>
      </c>
      <c r="F433" s="483" t="s">
        <v>276</v>
      </c>
      <c r="G433" s="483">
        <v>2</v>
      </c>
      <c r="H433" s="483" t="s">
        <v>420</v>
      </c>
      <c r="I433" s="487">
        <f t="shared" si="12"/>
      </c>
      <c r="M433" s="483" t="s">
        <v>32</v>
      </c>
      <c r="N433" s="483">
        <v>11</v>
      </c>
      <c r="O433" s="483" t="s">
        <v>32</v>
      </c>
    </row>
    <row r="434" spans="1:15" ht="12">
      <c r="A434" s="483">
        <v>11954</v>
      </c>
      <c r="B434" s="483" t="s">
        <v>418</v>
      </c>
      <c r="C434" s="483" t="s">
        <v>419</v>
      </c>
      <c r="D434" s="483" t="s">
        <v>428</v>
      </c>
      <c r="E434" s="484">
        <v>37259</v>
      </c>
      <c r="F434" s="483" t="s">
        <v>276</v>
      </c>
      <c r="G434" s="483">
        <v>2</v>
      </c>
      <c r="H434" s="483" t="s">
        <v>420</v>
      </c>
      <c r="I434" s="487">
        <f t="shared" si="12"/>
      </c>
      <c r="M434" s="483" t="s">
        <v>32</v>
      </c>
      <c r="N434" s="483">
        <v>11</v>
      </c>
      <c r="O434" s="483" t="s">
        <v>32</v>
      </c>
    </row>
    <row r="435" spans="1:15" ht="12">
      <c r="A435" s="483">
        <v>11955</v>
      </c>
      <c r="B435" s="483" t="s">
        <v>418</v>
      </c>
      <c r="C435" s="483" t="s">
        <v>419</v>
      </c>
      <c r="D435" s="483" t="s">
        <v>428</v>
      </c>
      <c r="E435" s="484">
        <v>37292</v>
      </c>
      <c r="F435" s="483" t="s">
        <v>276</v>
      </c>
      <c r="G435" s="483">
        <v>2</v>
      </c>
      <c r="H435" s="483" t="s">
        <v>420</v>
      </c>
      <c r="I435" s="487">
        <f t="shared" si="12"/>
      </c>
      <c r="M435" s="483" t="s">
        <v>32</v>
      </c>
      <c r="N435" s="483">
        <v>11</v>
      </c>
      <c r="O435" s="483" t="s">
        <v>32</v>
      </c>
    </row>
    <row r="436" spans="1:15" ht="12">
      <c r="A436" s="483">
        <v>11956</v>
      </c>
      <c r="B436" s="483" t="s">
        <v>418</v>
      </c>
      <c r="C436" s="483" t="s">
        <v>419</v>
      </c>
      <c r="D436" s="483" t="s">
        <v>428</v>
      </c>
      <c r="E436" s="484">
        <v>37356</v>
      </c>
      <c r="F436" s="483" t="s">
        <v>276</v>
      </c>
      <c r="G436" s="483">
        <v>2</v>
      </c>
      <c r="H436" s="483" t="s">
        <v>420</v>
      </c>
      <c r="I436" s="487">
        <f t="shared" si="12"/>
      </c>
      <c r="M436" s="483" t="s">
        <v>32</v>
      </c>
      <c r="N436" s="483">
        <v>11</v>
      </c>
      <c r="O436" s="483" t="s">
        <v>32</v>
      </c>
    </row>
    <row r="437" spans="1:15" ht="12">
      <c r="A437" s="483">
        <v>11957</v>
      </c>
      <c r="B437" s="483" t="s">
        <v>418</v>
      </c>
      <c r="C437" s="483" t="s">
        <v>419</v>
      </c>
      <c r="D437" s="483" t="s">
        <v>428</v>
      </c>
      <c r="E437" s="484">
        <v>37449</v>
      </c>
      <c r="F437" s="483" t="s">
        <v>370</v>
      </c>
      <c r="G437" s="483">
        <v>0.02</v>
      </c>
      <c r="H437" s="483" t="s">
        <v>420</v>
      </c>
      <c r="I437" s="487">
        <f t="shared" si="12"/>
        <v>0.02</v>
      </c>
      <c r="M437" s="483" t="s">
        <v>32</v>
      </c>
      <c r="N437" s="483">
        <v>11</v>
      </c>
      <c r="O437" s="483" t="s">
        <v>32</v>
      </c>
    </row>
    <row r="438" spans="1:15" ht="12">
      <c r="A438" s="483">
        <v>11958</v>
      </c>
      <c r="B438" s="483" t="s">
        <v>418</v>
      </c>
      <c r="C438" s="483" t="s">
        <v>419</v>
      </c>
      <c r="D438" s="483" t="s">
        <v>428</v>
      </c>
      <c r="E438" s="484">
        <v>37475</v>
      </c>
      <c r="F438" s="483" t="s">
        <v>276</v>
      </c>
      <c r="G438" s="483">
        <v>1</v>
      </c>
      <c r="H438" s="483" t="s">
        <v>420</v>
      </c>
      <c r="I438" s="487">
        <f t="shared" si="12"/>
      </c>
      <c r="M438" s="483" t="s">
        <v>32</v>
      </c>
      <c r="N438" s="483">
        <v>11</v>
      </c>
      <c r="O438" s="483" t="s">
        <v>32</v>
      </c>
    </row>
    <row r="439" spans="1:15" ht="12">
      <c r="A439" s="483">
        <v>11959</v>
      </c>
      <c r="B439" s="483" t="s">
        <v>418</v>
      </c>
      <c r="C439" s="483" t="s">
        <v>419</v>
      </c>
      <c r="D439" s="483" t="s">
        <v>428</v>
      </c>
      <c r="E439" s="484">
        <v>37503</v>
      </c>
      <c r="F439" s="483" t="s">
        <v>399</v>
      </c>
      <c r="G439" s="483">
        <v>0.04</v>
      </c>
      <c r="H439" s="483" t="s">
        <v>420</v>
      </c>
      <c r="I439" s="487">
        <f t="shared" si="12"/>
        <v>0.04</v>
      </c>
      <c r="M439" s="483" t="s">
        <v>32</v>
      </c>
      <c r="N439" s="483">
        <v>11</v>
      </c>
      <c r="O439" s="483" t="s">
        <v>32</v>
      </c>
    </row>
    <row r="440" spans="1:15" ht="12">
      <c r="A440" s="483">
        <v>11960</v>
      </c>
      <c r="B440" s="483" t="s">
        <v>418</v>
      </c>
      <c r="C440" s="483" t="s">
        <v>419</v>
      </c>
      <c r="D440" s="483" t="s">
        <v>428</v>
      </c>
      <c r="E440" s="484">
        <v>37531</v>
      </c>
      <c r="F440" s="483" t="s">
        <v>276</v>
      </c>
      <c r="G440" s="483">
        <v>1</v>
      </c>
      <c r="H440" s="483" t="s">
        <v>420</v>
      </c>
      <c r="I440" s="487">
        <f t="shared" si="12"/>
      </c>
      <c r="M440" s="483" t="s">
        <v>32</v>
      </c>
      <c r="N440" s="483">
        <v>11</v>
      </c>
      <c r="O440" s="483" t="s">
        <v>32</v>
      </c>
    </row>
    <row r="441" spans="1:15" ht="12">
      <c r="A441" s="483">
        <v>11961</v>
      </c>
      <c r="B441" s="483" t="s">
        <v>418</v>
      </c>
      <c r="C441" s="483" t="s">
        <v>419</v>
      </c>
      <c r="D441" s="483" t="s">
        <v>428</v>
      </c>
      <c r="E441" s="484">
        <v>37566</v>
      </c>
      <c r="F441" s="483" t="s">
        <v>276</v>
      </c>
      <c r="G441" s="483">
        <v>1.4</v>
      </c>
      <c r="H441" s="483" t="s">
        <v>420</v>
      </c>
      <c r="I441" s="487">
        <f t="shared" si="12"/>
      </c>
      <c r="M441" s="483" t="s">
        <v>32</v>
      </c>
      <c r="N441" s="483">
        <v>11</v>
      </c>
      <c r="O441" s="483" t="s">
        <v>32</v>
      </c>
    </row>
    <row r="442" spans="1:15" ht="12">
      <c r="A442" s="483">
        <v>11962</v>
      </c>
      <c r="B442" s="483" t="s">
        <v>418</v>
      </c>
      <c r="C442" s="483" t="s">
        <v>419</v>
      </c>
      <c r="D442" s="483" t="s">
        <v>428</v>
      </c>
      <c r="E442" s="484">
        <v>37594</v>
      </c>
      <c r="F442" s="483" t="s">
        <v>424</v>
      </c>
      <c r="G442" s="483">
        <v>0.07</v>
      </c>
      <c r="H442" s="483" t="s">
        <v>420</v>
      </c>
      <c r="I442" s="487">
        <f t="shared" si="12"/>
        <v>0.07</v>
      </c>
      <c r="M442" s="483" t="s">
        <v>32</v>
      </c>
      <c r="N442" s="483">
        <v>11</v>
      </c>
      <c r="O442" s="483" t="s">
        <v>32</v>
      </c>
    </row>
    <row r="443" spans="1:15" ht="12">
      <c r="A443" s="483">
        <v>11963</v>
      </c>
      <c r="B443" s="483" t="s">
        <v>418</v>
      </c>
      <c r="C443" s="483" t="s">
        <v>419</v>
      </c>
      <c r="D443" s="483" t="s">
        <v>428</v>
      </c>
      <c r="E443" s="484">
        <v>37623</v>
      </c>
      <c r="F443" s="483" t="s">
        <v>424</v>
      </c>
      <c r="G443" s="483">
        <v>0.8</v>
      </c>
      <c r="H443" s="483" t="s">
        <v>420</v>
      </c>
      <c r="I443" s="487">
        <f t="shared" si="12"/>
        <v>0.8</v>
      </c>
      <c r="M443" s="483" t="s">
        <v>32</v>
      </c>
      <c r="N443" s="483">
        <v>11</v>
      </c>
      <c r="O443" s="483" t="s">
        <v>32</v>
      </c>
    </row>
    <row r="444" spans="1:18" ht="12">
      <c r="A444" s="483">
        <v>11964</v>
      </c>
      <c r="B444" s="483" t="s">
        <v>418</v>
      </c>
      <c r="C444" s="483" t="s">
        <v>419</v>
      </c>
      <c r="D444" s="483" t="s">
        <v>428</v>
      </c>
      <c r="E444" s="484">
        <v>37658</v>
      </c>
      <c r="F444" s="483" t="s">
        <v>424</v>
      </c>
      <c r="G444" s="483">
        <v>0.05</v>
      </c>
      <c r="H444" s="483" t="s">
        <v>420</v>
      </c>
      <c r="I444" s="487">
        <f t="shared" si="12"/>
        <v>0.05</v>
      </c>
      <c r="J444" s="485">
        <f>AVERAGE(I413:I444)</f>
        <v>0.196</v>
      </c>
      <c r="K444" s="485">
        <f>MAX(I413:I444)</f>
        <v>0.8</v>
      </c>
      <c r="L444" s="485">
        <f>MIN(I413:I444)</f>
        <v>0.02</v>
      </c>
      <c r="M444" s="483" t="s">
        <v>32</v>
      </c>
      <c r="N444" s="483">
        <v>11</v>
      </c>
      <c r="O444" s="483" t="s">
        <v>32</v>
      </c>
      <c r="P444" s="486">
        <v>0.8</v>
      </c>
      <c r="Q444" s="486" t="s">
        <v>276</v>
      </c>
      <c r="R444" s="486">
        <v>0.1</v>
      </c>
    </row>
    <row r="445" ht="11.25">
      <c r="E445" s="484"/>
    </row>
    <row r="446" ht="11.25">
      <c r="E446" s="484"/>
    </row>
    <row r="447" spans="1:15" ht="11.25">
      <c r="A447" s="483">
        <v>12808</v>
      </c>
      <c r="B447" s="483" t="s">
        <v>418</v>
      </c>
      <c r="C447" s="483" t="s">
        <v>422</v>
      </c>
      <c r="D447" s="483" t="s">
        <v>428</v>
      </c>
      <c r="E447" s="484">
        <v>37623</v>
      </c>
      <c r="F447" s="483" t="s">
        <v>424</v>
      </c>
      <c r="G447" s="483">
        <v>0.8</v>
      </c>
      <c r="H447" s="483" t="s">
        <v>420</v>
      </c>
      <c r="I447" s="483" t="s">
        <v>32</v>
      </c>
      <c r="M447" s="483" t="s">
        <v>32</v>
      </c>
      <c r="N447" s="483">
        <v>11</v>
      </c>
      <c r="O447" s="483" t="s">
        <v>32</v>
      </c>
    </row>
    <row r="448" spans="1:15" ht="11.25">
      <c r="A448" s="483">
        <v>12809</v>
      </c>
      <c r="B448" s="483" t="s">
        <v>418</v>
      </c>
      <c r="C448" s="483" t="s">
        <v>422</v>
      </c>
      <c r="D448" s="483" t="s">
        <v>428</v>
      </c>
      <c r="E448" s="484">
        <v>37658</v>
      </c>
      <c r="F448" s="483" t="s">
        <v>424</v>
      </c>
      <c r="G448" s="483">
        <v>0.05</v>
      </c>
      <c r="H448" s="483" t="s">
        <v>420</v>
      </c>
      <c r="I448" s="483" t="s">
        <v>32</v>
      </c>
      <c r="M448" s="483" t="s">
        <v>32</v>
      </c>
      <c r="N448" s="483">
        <v>11</v>
      </c>
      <c r="O448" s="483" t="s">
        <v>32</v>
      </c>
    </row>
    <row r="449" ht="11.25">
      <c r="E449" s="484"/>
    </row>
    <row r="450" ht="11.25">
      <c r="E450" s="484"/>
    </row>
    <row r="451" spans="1:15" ht="12">
      <c r="A451" s="483">
        <v>11979</v>
      </c>
      <c r="B451" s="483" t="s">
        <v>418</v>
      </c>
      <c r="C451" s="483" t="s">
        <v>419</v>
      </c>
      <c r="D451" s="483" t="s">
        <v>429</v>
      </c>
      <c r="E451" s="484">
        <v>36529</v>
      </c>
      <c r="F451" s="483" t="s">
        <v>276</v>
      </c>
      <c r="G451" s="483">
        <v>20</v>
      </c>
      <c r="H451" s="483" t="s">
        <v>420</v>
      </c>
      <c r="I451" s="487">
        <f aca="true" t="shared" si="13" ref="I451:I482">IF(G451="","",IF(F451="&lt;","",G451))</f>
      </c>
      <c r="M451" s="483" t="s">
        <v>32</v>
      </c>
      <c r="N451" s="483">
        <v>13</v>
      </c>
      <c r="O451" s="483" t="s">
        <v>32</v>
      </c>
    </row>
    <row r="452" spans="1:15" ht="12">
      <c r="A452" s="483">
        <v>11980</v>
      </c>
      <c r="B452" s="483" t="s">
        <v>418</v>
      </c>
      <c r="C452" s="483" t="s">
        <v>419</v>
      </c>
      <c r="D452" s="483" t="s">
        <v>429</v>
      </c>
      <c r="E452" s="484">
        <v>36557</v>
      </c>
      <c r="F452" s="483" t="s">
        <v>276</v>
      </c>
      <c r="G452" s="483">
        <v>20</v>
      </c>
      <c r="H452" s="483" t="s">
        <v>420</v>
      </c>
      <c r="I452" s="487">
        <f t="shared" si="13"/>
      </c>
      <c r="M452" s="483" t="s">
        <v>32</v>
      </c>
      <c r="N452" s="483">
        <v>13</v>
      </c>
      <c r="O452" s="483" t="s">
        <v>32</v>
      </c>
    </row>
    <row r="453" spans="1:15" ht="12">
      <c r="A453" s="483">
        <v>11981</v>
      </c>
      <c r="B453" s="483" t="s">
        <v>418</v>
      </c>
      <c r="C453" s="483" t="s">
        <v>419</v>
      </c>
      <c r="D453" s="483" t="s">
        <v>429</v>
      </c>
      <c r="E453" s="484">
        <v>36593</v>
      </c>
      <c r="F453" s="483" t="s">
        <v>276</v>
      </c>
      <c r="G453" s="483">
        <v>20</v>
      </c>
      <c r="H453" s="483" t="s">
        <v>420</v>
      </c>
      <c r="I453" s="487">
        <f t="shared" si="13"/>
      </c>
      <c r="M453" s="483" t="s">
        <v>32</v>
      </c>
      <c r="N453" s="483">
        <v>13</v>
      </c>
      <c r="O453" s="483" t="s">
        <v>32</v>
      </c>
    </row>
    <row r="454" spans="1:15" ht="12">
      <c r="A454" s="483">
        <v>11982</v>
      </c>
      <c r="B454" s="483" t="s">
        <v>418</v>
      </c>
      <c r="C454" s="483" t="s">
        <v>419</v>
      </c>
      <c r="D454" s="483" t="s">
        <v>429</v>
      </c>
      <c r="E454" s="484">
        <v>36621</v>
      </c>
      <c r="F454" s="483" t="s">
        <v>32</v>
      </c>
      <c r="G454" s="483">
        <v>8.2</v>
      </c>
      <c r="H454" s="483" t="s">
        <v>420</v>
      </c>
      <c r="I454" s="487">
        <f t="shared" si="13"/>
        <v>8.2</v>
      </c>
      <c r="M454" s="483" t="s">
        <v>32</v>
      </c>
      <c r="N454" s="483">
        <v>13</v>
      </c>
      <c r="O454" s="483" t="s">
        <v>32</v>
      </c>
    </row>
    <row r="455" spans="1:15" ht="12">
      <c r="A455" s="483">
        <v>11983</v>
      </c>
      <c r="B455" s="483" t="s">
        <v>418</v>
      </c>
      <c r="C455" s="483" t="s">
        <v>419</v>
      </c>
      <c r="D455" s="483" t="s">
        <v>429</v>
      </c>
      <c r="E455" s="484">
        <v>36648</v>
      </c>
      <c r="F455" s="483" t="s">
        <v>276</v>
      </c>
      <c r="G455" s="483">
        <v>20</v>
      </c>
      <c r="H455" s="483" t="s">
        <v>420</v>
      </c>
      <c r="I455" s="487">
        <f t="shared" si="13"/>
      </c>
      <c r="M455" s="483" t="s">
        <v>32</v>
      </c>
      <c r="N455" s="483">
        <v>13</v>
      </c>
      <c r="O455" s="483" t="s">
        <v>32</v>
      </c>
    </row>
    <row r="456" spans="1:15" ht="12">
      <c r="A456" s="483">
        <v>11984</v>
      </c>
      <c r="B456" s="483" t="s">
        <v>418</v>
      </c>
      <c r="C456" s="483" t="s">
        <v>419</v>
      </c>
      <c r="D456" s="483" t="s">
        <v>429</v>
      </c>
      <c r="E456" s="484">
        <v>36683</v>
      </c>
      <c r="F456" s="483" t="s">
        <v>276</v>
      </c>
      <c r="G456" s="483">
        <v>20</v>
      </c>
      <c r="H456" s="483" t="s">
        <v>420</v>
      </c>
      <c r="I456" s="487">
        <f t="shared" si="13"/>
      </c>
      <c r="M456" s="483" t="s">
        <v>32</v>
      </c>
      <c r="N456" s="483">
        <v>13</v>
      </c>
      <c r="O456" s="483" t="s">
        <v>32</v>
      </c>
    </row>
    <row r="457" spans="1:15" ht="12">
      <c r="A457" s="483">
        <v>11985</v>
      </c>
      <c r="B457" s="483" t="s">
        <v>418</v>
      </c>
      <c r="C457" s="483" t="s">
        <v>419</v>
      </c>
      <c r="D457" s="483" t="s">
        <v>429</v>
      </c>
      <c r="E457" s="484">
        <v>36739</v>
      </c>
      <c r="F457" s="483" t="s">
        <v>276</v>
      </c>
      <c r="G457" s="483">
        <v>20</v>
      </c>
      <c r="H457" s="483" t="s">
        <v>420</v>
      </c>
      <c r="I457" s="487">
        <f t="shared" si="13"/>
      </c>
      <c r="M457" s="483" t="s">
        <v>32</v>
      </c>
      <c r="N457" s="483">
        <v>13</v>
      </c>
      <c r="O457" s="483" t="s">
        <v>32</v>
      </c>
    </row>
    <row r="458" spans="1:15" ht="12">
      <c r="A458" s="483">
        <v>11986</v>
      </c>
      <c r="B458" s="483" t="s">
        <v>418</v>
      </c>
      <c r="C458" s="483" t="s">
        <v>419</v>
      </c>
      <c r="D458" s="483" t="s">
        <v>429</v>
      </c>
      <c r="E458" s="484">
        <v>36782</v>
      </c>
      <c r="F458" s="483" t="s">
        <v>276</v>
      </c>
      <c r="G458" s="483">
        <v>20</v>
      </c>
      <c r="H458" s="483" t="s">
        <v>420</v>
      </c>
      <c r="I458" s="487">
        <f t="shared" si="13"/>
      </c>
      <c r="M458" s="483" t="s">
        <v>32</v>
      </c>
      <c r="N458" s="483">
        <v>13</v>
      </c>
      <c r="O458" s="483" t="s">
        <v>32</v>
      </c>
    </row>
    <row r="459" spans="1:15" ht="12">
      <c r="A459" s="483">
        <v>11987</v>
      </c>
      <c r="B459" s="483" t="s">
        <v>418</v>
      </c>
      <c r="C459" s="483" t="s">
        <v>419</v>
      </c>
      <c r="D459" s="483" t="s">
        <v>429</v>
      </c>
      <c r="E459" s="484">
        <v>36803</v>
      </c>
      <c r="F459" s="483" t="s">
        <v>276</v>
      </c>
      <c r="G459" s="483">
        <v>20</v>
      </c>
      <c r="H459" s="483" t="s">
        <v>420</v>
      </c>
      <c r="I459" s="487">
        <f t="shared" si="13"/>
      </c>
      <c r="M459" s="483" t="s">
        <v>32</v>
      </c>
      <c r="N459" s="483">
        <v>13</v>
      </c>
      <c r="O459" s="483" t="s">
        <v>32</v>
      </c>
    </row>
    <row r="460" spans="1:15" ht="12">
      <c r="A460" s="483">
        <v>11988</v>
      </c>
      <c r="B460" s="483" t="s">
        <v>418</v>
      </c>
      <c r="C460" s="483" t="s">
        <v>419</v>
      </c>
      <c r="D460" s="483" t="s">
        <v>429</v>
      </c>
      <c r="E460" s="484">
        <v>36831</v>
      </c>
      <c r="F460" s="483" t="s">
        <v>276</v>
      </c>
      <c r="G460" s="483">
        <v>20</v>
      </c>
      <c r="H460" s="483" t="s">
        <v>420</v>
      </c>
      <c r="I460" s="487">
        <f t="shared" si="13"/>
      </c>
      <c r="M460" s="483" t="s">
        <v>32</v>
      </c>
      <c r="N460" s="483">
        <v>13</v>
      </c>
      <c r="O460" s="483" t="s">
        <v>32</v>
      </c>
    </row>
    <row r="461" spans="1:15" ht="12">
      <c r="A461" s="483">
        <v>11989</v>
      </c>
      <c r="B461" s="483" t="s">
        <v>418</v>
      </c>
      <c r="C461" s="483" t="s">
        <v>419</v>
      </c>
      <c r="D461" s="483" t="s">
        <v>429</v>
      </c>
      <c r="E461" s="484">
        <v>36865</v>
      </c>
      <c r="F461" s="483" t="s">
        <v>276</v>
      </c>
      <c r="G461" s="483">
        <v>20</v>
      </c>
      <c r="H461" s="483" t="s">
        <v>420</v>
      </c>
      <c r="I461" s="487">
        <f t="shared" si="13"/>
      </c>
      <c r="M461" s="483" t="s">
        <v>32</v>
      </c>
      <c r="N461" s="483">
        <v>13</v>
      </c>
      <c r="O461" s="483" t="s">
        <v>32</v>
      </c>
    </row>
    <row r="462" spans="1:15" ht="12">
      <c r="A462" s="483">
        <v>11990</v>
      </c>
      <c r="B462" s="483" t="s">
        <v>418</v>
      </c>
      <c r="C462" s="483" t="s">
        <v>419</v>
      </c>
      <c r="D462" s="483" t="s">
        <v>429</v>
      </c>
      <c r="E462" s="484">
        <v>36894</v>
      </c>
      <c r="F462" s="483" t="s">
        <v>276</v>
      </c>
      <c r="G462" s="483">
        <v>20</v>
      </c>
      <c r="H462" s="483" t="s">
        <v>420</v>
      </c>
      <c r="I462" s="487">
        <f t="shared" si="13"/>
      </c>
      <c r="M462" s="483" t="s">
        <v>32</v>
      </c>
      <c r="N462" s="483">
        <v>13</v>
      </c>
      <c r="O462" s="483" t="s">
        <v>32</v>
      </c>
    </row>
    <row r="463" spans="1:15" ht="12">
      <c r="A463" s="483">
        <v>11991</v>
      </c>
      <c r="B463" s="483" t="s">
        <v>418</v>
      </c>
      <c r="C463" s="483" t="s">
        <v>419</v>
      </c>
      <c r="D463" s="483" t="s">
        <v>429</v>
      </c>
      <c r="E463" s="484">
        <v>36927</v>
      </c>
      <c r="F463" s="483" t="s">
        <v>276</v>
      </c>
      <c r="G463" s="483">
        <v>20</v>
      </c>
      <c r="H463" s="483" t="s">
        <v>420</v>
      </c>
      <c r="I463" s="487">
        <f t="shared" si="13"/>
      </c>
      <c r="M463" s="483" t="s">
        <v>32</v>
      </c>
      <c r="N463" s="483">
        <v>13</v>
      </c>
      <c r="O463" s="483" t="s">
        <v>32</v>
      </c>
    </row>
    <row r="464" spans="1:15" ht="12">
      <c r="A464" s="483">
        <v>11992</v>
      </c>
      <c r="B464" s="483" t="s">
        <v>418</v>
      </c>
      <c r="C464" s="483" t="s">
        <v>419</v>
      </c>
      <c r="D464" s="483" t="s">
        <v>429</v>
      </c>
      <c r="E464" s="484">
        <v>36958</v>
      </c>
      <c r="F464" s="483" t="s">
        <v>32</v>
      </c>
      <c r="G464" s="483">
        <v>20</v>
      </c>
      <c r="H464" s="483" t="s">
        <v>420</v>
      </c>
      <c r="I464" s="487">
        <f t="shared" si="13"/>
        <v>20</v>
      </c>
      <c r="M464" s="483" t="s">
        <v>32</v>
      </c>
      <c r="N464" s="483">
        <v>13</v>
      </c>
      <c r="O464" s="483" t="s">
        <v>32</v>
      </c>
    </row>
    <row r="465" spans="1:15" ht="12">
      <c r="A465" s="483">
        <v>11993</v>
      </c>
      <c r="B465" s="483" t="s">
        <v>418</v>
      </c>
      <c r="C465" s="483" t="s">
        <v>419</v>
      </c>
      <c r="D465" s="483" t="s">
        <v>429</v>
      </c>
      <c r="E465" s="484">
        <v>36984</v>
      </c>
      <c r="F465" s="483" t="s">
        <v>276</v>
      </c>
      <c r="G465" s="483">
        <v>20</v>
      </c>
      <c r="H465" s="483" t="s">
        <v>420</v>
      </c>
      <c r="I465" s="487">
        <f t="shared" si="13"/>
      </c>
      <c r="M465" s="483" t="s">
        <v>32</v>
      </c>
      <c r="N465" s="483">
        <v>13</v>
      </c>
      <c r="O465" s="483" t="s">
        <v>32</v>
      </c>
    </row>
    <row r="466" spans="1:15" ht="12">
      <c r="A466" s="483">
        <v>11994</v>
      </c>
      <c r="B466" s="483" t="s">
        <v>418</v>
      </c>
      <c r="C466" s="483" t="s">
        <v>419</v>
      </c>
      <c r="D466" s="483" t="s">
        <v>429</v>
      </c>
      <c r="E466" s="484">
        <v>37018</v>
      </c>
      <c r="F466" s="483" t="s">
        <v>276</v>
      </c>
      <c r="G466" s="483">
        <v>20</v>
      </c>
      <c r="H466" s="483" t="s">
        <v>420</v>
      </c>
      <c r="I466" s="487">
        <f t="shared" si="13"/>
      </c>
      <c r="M466" s="483" t="s">
        <v>32</v>
      </c>
      <c r="N466" s="483">
        <v>13</v>
      </c>
      <c r="O466" s="483" t="s">
        <v>32</v>
      </c>
    </row>
    <row r="467" spans="1:15" ht="12">
      <c r="A467" s="483">
        <v>11995</v>
      </c>
      <c r="B467" s="483" t="s">
        <v>418</v>
      </c>
      <c r="C467" s="483" t="s">
        <v>419</v>
      </c>
      <c r="D467" s="483" t="s">
        <v>429</v>
      </c>
      <c r="E467" s="484">
        <v>37047</v>
      </c>
      <c r="F467" s="483" t="s">
        <v>276</v>
      </c>
      <c r="G467" s="483">
        <v>20</v>
      </c>
      <c r="H467" s="483" t="s">
        <v>420</v>
      </c>
      <c r="I467" s="487">
        <f t="shared" si="13"/>
      </c>
      <c r="M467" s="483" t="s">
        <v>32</v>
      </c>
      <c r="N467" s="483">
        <v>13</v>
      </c>
      <c r="O467" s="483" t="s">
        <v>32</v>
      </c>
    </row>
    <row r="468" spans="1:15" ht="12">
      <c r="A468" s="483">
        <v>11996</v>
      </c>
      <c r="B468" s="483" t="s">
        <v>418</v>
      </c>
      <c r="C468" s="483" t="s">
        <v>419</v>
      </c>
      <c r="D468" s="483" t="s">
        <v>429</v>
      </c>
      <c r="E468" s="484">
        <v>37074</v>
      </c>
      <c r="F468" s="483" t="s">
        <v>276</v>
      </c>
      <c r="G468" s="483">
        <v>10</v>
      </c>
      <c r="H468" s="483" t="s">
        <v>420</v>
      </c>
      <c r="I468" s="487">
        <f t="shared" si="13"/>
      </c>
      <c r="M468" s="483" t="s">
        <v>32</v>
      </c>
      <c r="N468" s="483">
        <v>13</v>
      </c>
      <c r="O468" s="483" t="s">
        <v>32</v>
      </c>
    </row>
    <row r="469" spans="1:15" ht="12">
      <c r="A469" s="483">
        <v>11997</v>
      </c>
      <c r="B469" s="483" t="s">
        <v>418</v>
      </c>
      <c r="C469" s="483" t="s">
        <v>419</v>
      </c>
      <c r="D469" s="483" t="s">
        <v>429</v>
      </c>
      <c r="E469" s="484">
        <v>37104</v>
      </c>
      <c r="F469" s="483" t="s">
        <v>276</v>
      </c>
      <c r="G469" s="483">
        <v>20</v>
      </c>
      <c r="H469" s="483" t="s">
        <v>420</v>
      </c>
      <c r="I469" s="487">
        <f t="shared" si="13"/>
      </c>
      <c r="M469" s="483" t="s">
        <v>32</v>
      </c>
      <c r="N469" s="483">
        <v>13</v>
      </c>
      <c r="O469" s="483" t="s">
        <v>32</v>
      </c>
    </row>
    <row r="470" spans="1:15" ht="12">
      <c r="A470" s="483">
        <v>11998</v>
      </c>
      <c r="B470" s="483" t="s">
        <v>418</v>
      </c>
      <c r="C470" s="483" t="s">
        <v>419</v>
      </c>
      <c r="D470" s="483" t="s">
        <v>429</v>
      </c>
      <c r="E470" s="484">
        <v>37138</v>
      </c>
      <c r="F470" s="483" t="s">
        <v>276</v>
      </c>
      <c r="G470" s="483">
        <v>20</v>
      </c>
      <c r="H470" s="483" t="s">
        <v>420</v>
      </c>
      <c r="I470" s="487">
        <f t="shared" si="13"/>
      </c>
      <c r="M470" s="483" t="s">
        <v>32</v>
      </c>
      <c r="N470" s="483">
        <v>13</v>
      </c>
      <c r="O470" s="483" t="s">
        <v>32</v>
      </c>
    </row>
    <row r="471" spans="1:15" ht="12">
      <c r="A471" s="483">
        <v>11999</v>
      </c>
      <c r="B471" s="483" t="s">
        <v>418</v>
      </c>
      <c r="C471" s="483" t="s">
        <v>419</v>
      </c>
      <c r="D471" s="483" t="s">
        <v>429</v>
      </c>
      <c r="E471" s="484">
        <v>37166</v>
      </c>
      <c r="F471" s="483" t="s">
        <v>276</v>
      </c>
      <c r="G471" s="483">
        <v>20</v>
      </c>
      <c r="H471" s="483" t="s">
        <v>420</v>
      </c>
      <c r="I471" s="487">
        <f t="shared" si="13"/>
      </c>
      <c r="M471" s="483" t="s">
        <v>32</v>
      </c>
      <c r="N471" s="483">
        <v>13</v>
      </c>
      <c r="O471" s="483" t="s">
        <v>32</v>
      </c>
    </row>
    <row r="472" spans="1:15" ht="12">
      <c r="A472" s="483">
        <v>12000</v>
      </c>
      <c r="B472" s="483" t="s">
        <v>418</v>
      </c>
      <c r="C472" s="483" t="s">
        <v>419</v>
      </c>
      <c r="D472" s="483" t="s">
        <v>429</v>
      </c>
      <c r="E472" s="484">
        <v>37259</v>
      </c>
      <c r="F472" s="483" t="s">
        <v>276</v>
      </c>
      <c r="G472" s="483">
        <v>20</v>
      </c>
      <c r="H472" s="483" t="s">
        <v>420</v>
      </c>
      <c r="I472" s="487">
        <f t="shared" si="13"/>
      </c>
      <c r="M472" s="483" t="s">
        <v>32</v>
      </c>
      <c r="N472" s="483">
        <v>13</v>
      </c>
      <c r="O472" s="483" t="s">
        <v>32</v>
      </c>
    </row>
    <row r="473" spans="1:15" ht="12">
      <c r="A473" s="483">
        <v>12001</v>
      </c>
      <c r="B473" s="483" t="s">
        <v>418</v>
      </c>
      <c r="C473" s="483" t="s">
        <v>419</v>
      </c>
      <c r="D473" s="483" t="s">
        <v>429</v>
      </c>
      <c r="E473" s="484">
        <v>37292</v>
      </c>
      <c r="F473" s="483" t="s">
        <v>276</v>
      </c>
      <c r="G473" s="483">
        <v>20</v>
      </c>
      <c r="H473" s="483" t="s">
        <v>420</v>
      </c>
      <c r="I473" s="487">
        <f t="shared" si="13"/>
      </c>
      <c r="M473" s="483" t="s">
        <v>32</v>
      </c>
      <c r="N473" s="483">
        <v>13</v>
      </c>
      <c r="O473" s="483" t="s">
        <v>32</v>
      </c>
    </row>
    <row r="474" spans="1:15" ht="12">
      <c r="A474" s="483">
        <v>12002</v>
      </c>
      <c r="B474" s="483" t="s">
        <v>418</v>
      </c>
      <c r="C474" s="483" t="s">
        <v>419</v>
      </c>
      <c r="D474" s="483" t="s">
        <v>429</v>
      </c>
      <c r="E474" s="484">
        <v>37356</v>
      </c>
      <c r="F474" s="483" t="s">
        <v>276</v>
      </c>
      <c r="G474" s="483">
        <v>20</v>
      </c>
      <c r="H474" s="483" t="s">
        <v>420</v>
      </c>
      <c r="I474" s="487">
        <f t="shared" si="13"/>
      </c>
      <c r="M474" s="483" t="s">
        <v>32</v>
      </c>
      <c r="N474" s="483">
        <v>13</v>
      </c>
      <c r="O474" s="483" t="s">
        <v>32</v>
      </c>
    </row>
    <row r="475" spans="1:15" ht="12">
      <c r="A475" s="483">
        <v>12003</v>
      </c>
      <c r="B475" s="483" t="s">
        <v>418</v>
      </c>
      <c r="C475" s="483" t="s">
        <v>419</v>
      </c>
      <c r="D475" s="483" t="s">
        <v>429</v>
      </c>
      <c r="E475" s="484">
        <v>37449</v>
      </c>
      <c r="F475" s="483" t="s">
        <v>32</v>
      </c>
      <c r="G475" s="483">
        <v>22</v>
      </c>
      <c r="H475" s="483" t="s">
        <v>420</v>
      </c>
      <c r="I475" s="487">
        <f t="shared" si="13"/>
        <v>22</v>
      </c>
      <c r="M475" s="483" t="s">
        <v>32</v>
      </c>
      <c r="N475" s="483">
        <v>13</v>
      </c>
      <c r="O475" s="483" t="s">
        <v>32</v>
      </c>
    </row>
    <row r="476" spans="1:15" ht="12">
      <c r="A476" s="483">
        <v>12004</v>
      </c>
      <c r="B476" s="483" t="s">
        <v>418</v>
      </c>
      <c r="C476" s="483" t="s">
        <v>419</v>
      </c>
      <c r="D476" s="483" t="s">
        <v>429</v>
      </c>
      <c r="E476" s="484">
        <v>37475</v>
      </c>
      <c r="F476" s="483" t="s">
        <v>276</v>
      </c>
      <c r="G476" s="483">
        <v>20</v>
      </c>
      <c r="H476" s="483" t="s">
        <v>420</v>
      </c>
      <c r="I476" s="487">
        <f t="shared" si="13"/>
      </c>
      <c r="M476" s="483" t="s">
        <v>32</v>
      </c>
      <c r="N476" s="483">
        <v>13</v>
      </c>
      <c r="O476" s="483" t="s">
        <v>32</v>
      </c>
    </row>
    <row r="477" spans="1:15" ht="12">
      <c r="A477" s="483">
        <v>12005</v>
      </c>
      <c r="B477" s="483" t="s">
        <v>418</v>
      </c>
      <c r="C477" s="483" t="s">
        <v>419</v>
      </c>
      <c r="D477" s="483" t="s">
        <v>429</v>
      </c>
      <c r="E477" s="484">
        <v>37503</v>
      </c>
      <c r="F477" s="483" t="s">
        <v>32</v>
      </c>
      <c r="G477" s="483">
        <v>14</v>
      </c>
      <c r="H477" s="483" t="s">
        <v>420</v>
      </c>
      <c r="I477" s="487">
        <f t="shared" si="13"/>
        <v>14</v>
      </c>
      <c r="M477" s="483" t="s">
        <v>32</v>
      </c>
      <c r="N477" s="483">
        <v>13</v>
      </c>
      <c r="O477" s="483" t="s">
        <v>32</v>
      </c>
    </row>
    <row r="478" spans="1:15" ht="12">
      <c r="A478" s="483">
        <v>12006</v>
      </c>
      <c r="B478" s="483" t="s">
        <v>418</v>
      </c>
      <c r="C478" s="483" t="s">
        <v>419</v>
      </c>
      <c r="D478" s="483" t="s">
        <v>429</v>
      </c>
      <c r="E478" s="484">
        <v>37531</v>
      </c>
      <c r="F478" s="483" t="s">
        <v>32</v>
      </c>
      <c r="G478" s="483">
        <v>10.4</v>
      </c>
      <c r="H478" s="483" t="s">
        <v>420</v>
      </c>
      <c r="I478" s="487">
        <f t="shared" si="13"/>
        <v>10.4</v>
      </c>
      <c r="M478" s="483" t="s">
        <v>32</v>
      </c>
      <c r="N478" s="483">
        <v>13</v>
      </c>
      <c r="O478" s="483" t="s">
        <v>32</v>
      </c>
    </row>
    <row r="479" spans="1:15" ht="12">
      <c r="A479" s="483">
        <v>12007</v>
      </c>
      <c r="B479" s="483" t="s">
        <v>418</v>
      </c>
      <c r="C479" s="483" t="s">
        <v>419</v>
      </c>
      <c r="D479" s="483" t="s">
        <v>429</v>
      </c>
      <c r="E479" s="484">
        <v>37566</v>
      </c>
      <c r="F479" s="483" t="s">
        <v>32</v>
      </c>
      <c r="G479" s="483">
        <v>9.9</v>
      </c>
      <c r="H479" s="483" t="s">
        <v>420</v>
      </c>
      <c r="I479" s="487">
        <f t="shared" si="13"/>
        <v>9.9</v>
      </c>
      <c r="M479" s="483" t="s">
        <v>32</v>
      </c>
      <c r="N479" s="483">
        <v>13</v>
      </c>
      <c r="O479" s="483" t="s">
        <v>32</v>
      </c>
    </row>
    <row r="480" spans="1:15" ht="12">
      <c r="A480" s="483">
        <v>12008</v>
      </c>
      <c r="B480" s="483" t="s">
        <v>418</v>
      </c>
      <c r="C480" s="483" t="s">
        <v>419</v>
      </c>
      <c r="D480" s="483" t="s">
        <v>429</v>
      </c>
      <c r="E480" s="484">
        <v>37594</v>
      </c>
      <c r="F480" s="483" t="s">
        <v>424</v>
      </c>
      <c r="G480" s="483">
        <v>19</v>
      </c>
      <c r="H480" s="483" t="s">
        <v>420</v>
      </c>
      <c r="I480" s="487">
        <f t="shared" si="13"/>
        <v>19</v>
      </c>
      <c r="M480" s="483" t="s">
        <v>32</v>
      </c>
      <c r="N480" s="483">
        <v>13</v>
      </c>
      <c r="O480" s="483" t="s">
        <v>32</v>
      </c>
    </row>
    <row r="481" spans="1:15" ht="12">
      <c r="A481" s="483">
        <v>12009</v>
      </c>
      <c r="B481" s="483" t="s">
        <v>418</v>
      </c>
      <c r="C481" s="483" t="s">
        <v>419</v>
      </c>
      <c r="D481" s="483" t="s">
        <v>429</v>
      </c>
      <c r="E481" s="484">
        <v>37623</v>
      </c>
      <c r="F481" s="483" t="s">
        <v>424</v>
      </c>
      <c r="G481" s="483">
        <v>15.4</v>
      </c>
      <c r="H481" s="483" t="s">
        <v>420</v>
      </c>
      <c r="I481" s="487">
        <f t="shared" si="13"/>
        <v>15.4</v>
      </c>
      <c r="M481" s="483" t="s">
        <v>32</v>
      </c>
      <c r="N481" s="483">
        <v>13</v>
      </c>
      <c r="O481" s="483" t="s">
        <v>32</v>
      </c>
    </row>
    <row r="482" spans="1:16" ht="12">
      <c r="A482" s="483">
        <v>12010</v>
      </c>
      <c r="B482" s="483" t="s">
        <v>418</v>
      </c>
      <c r="C482" s="483" t="s">
        <v>419</v>
      </c>
      <c r="D482" s="483" t="s">
        <v>429</v>
      </c>
      <c r="E482" s="484">
        <v>37658</v>
      </c>
      <c r="F482" s="483" t="s">
        <v>32</v>
      </c>
      <c r="G482" s="483">
        <v>20.4</v>
      </c>
      <c r="H482" s="483" t="s">
        <v>420</v>
      </c>
      <c r="I482" s="487">
        <f t="shared" si="13"/>
        <v>20.4</v>
      </c>
      <c r="J482" s="485">
        <f>AVERAGE(I451:I482)</f>
        <v>15.47777777777778</v>
      </c>
      <c r="K482" s="485">
        <f>MAX(I451:I482)</f>
        <v>22</v>
      </c>
      <c r="L482" s="485">
        <f>MIN(I45:I482)</f>
        <v>0.0073</v>
      </c>
      <c r="M482" s="483" t="s">
        <v>32</v>
      </c>
      <c r="N482" s="483">
        <v>13</v>
      </c>
      <c r="O482" s="483" t="s">
        <v>32</v>
      </c>
      <c r="P482" s="486">
        <v>22</v>
      </c>
    </row>
    <row r="483" ht="11.25">
      <c r="E483" s="484"/>
    </row>
    <row r="484" ht="11.25">
      <c r="E484" s="484"/>
    </row>
    <row r="485" spans="1:15" ht="11.25">
      <c r="A485" s="483">
        <v>12810</v>
      </c>
      <c r="B485" s="483" t="s">
        <v>418</v>
      </c>
      <c r="C485" s="483" t="s">
        <v>422</v>
      </c>
      <c r="D485" s="483" t="s">
        <v>429</v>
      </c>
      <c r="E485" s="484">
        <v>37623</v>
      </c>
      <c r="F485" s="483" t="s">
        <v>424</v>
      </c>
      <c r="G485" s="483">
        <v>15.4</v>
      </c>
      <c r="H485" s="483" t="s">
        <v>420</v>
      </c>
      <c r="I485" s="483" t="s">
        <v>32</v>
      </c>
      <c r="M485" s="483" t="s">
        <v>32</v>
      </c>
      <c r="N485" s="483">
        <v>13</v>
      </c>
      <c r="O485" s="483" t="s">
        <v>32</v>
      </c>
    </row>
    <row r="486" spans="1:15" ht="11.25">
      <c r="A486" s="483">
        <v>12811</v>
      </c>
      <c r="B486" s="483" t="s">
        <v>418</v>
      </c>
      <c r="C486" s="483" t="s">
        <v>422</v>
      </c>
      <c r="D486" s="483" t="s">
        <v>429</v>
      </c>
      <c r="E486" s="484">
        <v>37658</v>
      </c>
      <c r="F486" s="483" t="s">
        <v>32</v>
      </c>
      <c r="G486" s="483">
        <v>20.4</v>
      </c>
      <c r="H486" s="483" t="s">
        <v>420</v>
      </c>
      <c r="I486" s="483" t="s">
        <v>32</v>
      </c>
      <c r="M486" s="483" t="s">
        <v>32</v>
      </c>
      <c r="N486" s="483">
        <v>13</v>
      </c>
      <c r="O486" s="483" t="s">
        <v>32</v>
      </c>
    </row>
    <row r="487" ht="11.25">
      <c r="E487" s="484"/>
    </row>
    <row r="488" ht="11.25">
      <c r="E488" s="484"/>
    </row>
    <row r="489" spans="1:15" ht="12">
      <c r="A489" s="483">
        <v>12023</v>
      </c>
      <c r="B489" s="483" t="s">
        <v>418</v>
      </c>
      <c r="C489" s="483" t="s">
        <v>419</v>
      </c>
      <c r="D489" s="483" t="s">
        <v>241</v>
      </c>
      <c r="E489" s="484">
        <v>36529</v>
      </c>
      <c r="F489" s="483" t="s">
        <v>32</v>
      </c>
      <c r="G489" s="483">
        <v>0.01</v>
      </c>
      <c r="H489" s="483" t="s">
        <v>420</v>
      </c>
      <c r="I489" s="487">
        <f aca="true" t="shared" si="14" ref="I489:I520">IF(G489="","",IF(F489="&lt;","",G489))</f>
        <v>0.01</v>
      </c>
      <c r="M489" s="483" t="s">
        <v>32</v>
      </c>
      <c r="N489" s="483">
        <v>14</v>
      </c>
      <c r="O489" s="483" t="s">
        <v>32</v>
      </c>
    </row>
    <row r="490" spans="1:15" ht="12">
      <c r="A490" s="483">
        <v>12024</v>
      </c>
      <c r="B490" s="483" t="s">
        <v>418</v>
      </c>
      <c r="C490" s="483" t="s">
        <v>419</v>
      </c>
      <c r="D490" s="483" t="s">
        <v>241</v>
      </c>
      <c r="E490" s="484">
        <v>36557</v>
      </c>
      <c r="F490" s="483" t="s">
        <v>276</v>
      </c>
      <c r="G490" s="483">
        <v>0.01</v>
      </c>
      <c r="H490" s="483" t="s">
        <v>420</v>
      </c>
      <c r="I490" s="487">
        <f t="shared" si="14"/>
      </c>
      <c r="M490" s="483" t="s">
        <v>32</v>
      </c>
      <c r="N490" s="483">
        <v>14</v>
      </c>
      <c r="O490" s="483" t="s">
        <v>32</v>
      </c>
    </row>
    <row r="491" spans="1:15" ht="12">
      <c r="A491" s="483">
        <v>12025</v>
      </c>
      <c r="B491" s="483" t="s">
        <v>418</v>
      </c>
      <c r="C491" s="483" t="s">
        <v>419</v>
      </c>
      <c r="D491" s="483" t="s">
        <v>241</v>
      </c>
      <c r="E491" s="484">
        <v>36593</v>
      </c>
      <c r="F491" s="483" t="s">
        <v>276</v>
      </c>
      <c r="G491" s="483">
        <v>0.01</v>
      </c>
      <c r="H491" s="483" t="s">
        <v>420</v>
      </c>
      <c r="I491" s="487">
        <f t="shared" si="14"/>
      </c>
      <c r="M491" s="483" t="s">
        <v>32</v>
      </c>
      <c r="N491" s="483">
        <v>14</v>
      </c>
      <c r="O491" s="483" t="s">
        <v>32</v>
      </c>
    </row>
    <row r="492" spans="1:15" ht="12">
      <c r="A492" s="483">
        <v>12026</v>
      </c>
      <c r="B492" s="483" t="s">
        <v>418</v>
      </c>
      <c r="C492" s="483" t="s">
        <v>419</v>
      </c>
      <c r="D492" s="483" t="s">
        <v>241</v>
      </c>
      <c r="E492" s="484">
        <v>36621</v>
      </c>
      <c r="F492" s="483" t="s">
        <v>276</v>
      </c>
      <c r="G492" s="483">
        <v>0.01</v>
      </c>
      <c r="H492" s="483" t="s">
        <v>420</v>
      </c>
      <c r="I492" s="487">
        <f t="shared" si="14"/>
      </c>
      <c r="M492" s="483" t="s">
        <v>32</v>
      </c>
      <c r="N492" s="483">
        <v>14</v>
      </c>
      <c r="O492" s="483" t="s">
        <v>32</v>
      </c>
    </row>
    <row r="493" spans="1:15" ht="12">
      <c r="A493" s="483">
        <v>12027</v>
      </c>
      <c r="B493" s="483" t="s">
        <v>418</v>
      </c>
      <c r="C493" s="483" t="s">
        <v>419</v>
      </c>
      <c r="D493" s="483" t="s">
        <v>241</v>
      </c>
      <c r="E493" s="484">
        <v>36648</v>
      </c>
      <c r="F493" s="483" t="s">
        <v>276</v>
      </c>
      <c r="G493" s="483">
        <v>0.003</v>
      </c>
      <c r="H493" s="483" t="s">
        <v>420</v>
      </c>
      <c r="I493" s="487">
        <f t="shared" si="14"/>
      </c>
      <c r="M493" s="483" t="s">
        <v>32</v>
      </c>
      <c r="N493" s="483">
        <v>14</v>
      </c>
      <c r="O493" s="483" t="s">
        <v>32</v>
      </c>
    </row>
    <row r="494" spans="1:15" ht="12">
      <c r="A494" s="483">
        <v>12028</v>
      </c>
      <c r="B494" s="483" t="s">
        <v>418</v>
      </c>
      <c r="C494" s="483" t="s">
        <v>419</v>
      </c>
      <c r="D494" s="483" t="s">
        <v>241</v>
      </c>
      <c r="E494" s="484">
        <v>36683</v>
      </c>
      <c r="F494" s="483" t="s">
        <v>276</v>
      </c>
      <c r="G494" s="483">
        <v>0.01</v>
      </c>
      <c r="H494" s="483" t="s">
        <v>420</v>
      </c>
      <c r="I494" s="487">
        <f t="shared" si="14"/>
      </c>
      <c r="M494" s="483" t="s">
        <v>32</v>
      </c>
      <c r="N494" s="483">
        <v>14</v>
      </c>
      <c r="O494" s="483" t="s">
        <v>32</v>
      </c>
    </row>
    <row r="495" spans="1:15" ht="12">
      <c r="A495" s="483">
        <v>12029</v>
      </c>
      <c r="B495" s="483" t="s">
        <v>418</v>
      </c>
      <c r="C495" s="483" t="s">
        <v>419</v>
      </c>
      <c r="D495" s="483" t="s">
        <v>241</v>
      </c>
      <c r="E495" s="484">
        <v>36739</v>
      </c>
      <c r="F495" s="483" t="s">
        <v>276</v>
      </c>
      <c r="G495" s="483">
        <v>10</v>
      </c>
      <c r="H495" s="483" t="s">
        <v>420</v>
      </c>
      <c r="I495" s="487">
        <f t="shared" si="14"/>
      </c>
      <c r="M495" s="483" t="s">
        <v>32</v>
      </c>
      <c r="N495" s="483">
        <v>14</v>
      </c>
      <c r="O495" s="483" t="s">
        <v>32</v>
      </c>
    </row>
    <row r="496" spans="1:15" ht="12">
      <c r="A496" s="483">
        <v>12030</v>
      </c>
      <c r="B496" s="483" t="s">
        <v>418</v>
      </c>
      <c r="C496" s="483" t="s">
        <v>419</v>
      </c>
      <c r="D496" s="483" t="s">
        <v>241</v>
      </c>
      <c r="E496" s="484">
        <v>36782</v>
      </c>
      <c r="F496" s="483" t="s">
        <v>276</v>
      </c>
      <c r="G496" s="483">
        <v>10</v>
      </c>
      <c r="H496" s="483" t="s">
        <v>420</v>
      </c>
      <c r="I496" s="487">
        <f t="shared" si="14"/>
      </c>
      <c r="M496" s="483" t="s">
        <v>32</v>
      </c>
      <c r="N496" s="483">
        <v>14</v>
      </c>
      <c r="O496" s="483" t="s">
        <v>32</v>
      </c>
    </row>
    <row r="497" spans="1:15" ht="12">
      <c r="A497" s="483">
        <v>12031</v>
      </c>
      <c r="B497" s="483" t="s">
        <v>418</v>
      </c>
      <c r="C497" s="483" t="s">
        <v>419</v>
      </c>
      <c r="D497" s="483" t="s">
        <v>241</v>
      </c>
      <c r="E497" s="484">
        <v>36803</v>
      </c>
      <c r="F497" s="483" t="s">
        <v>276</v>
      </c>
      <c r="G497" s="483">
        <v>10</v>
      </c>
      <c r="H497" s="483" t="s">
        <v>420</v>
      </c>
      <c r="I497" s="487">
        <f t="shared" si="14"/>
      </c>
      <c r="M497" s="483" t="s">
        <v>32</v>
      </c>
      <c r="N497" s="483">
        <v>14</v>
      </c>
      <c r="O497" s="483" t="s">
        <v>32</v>
      </c>
    </row>
    <row r="498" spans="1:15" ht="12">
      <c r="A498" s="483">
        <v>12032</v>
      </c>
      <c r="B498" s="483" t="s">
        <v>418</v>
      </c>
      <c r="C498" s="483" t="s">
        <v>419</v>
      </c>
      <c r="D498" s="483" t="s">
        <v>241</v>
      </c>
      <c r="E498" s="484">
        <v>36831</v>
      </c>
      <c r="F498" s="483" t="s">
        <v>276</v>
      </c>
      <c r="G498" s="483">
        <v>10</v>
      </c>
      <c r="H498" s="483" t="s">
        <v>420</v>
      </c>
      <c r="I498" s="487">
        <f t="shared" si="14"/>
      </c>
      <c r="M498" s="483" t="s">
        <v>32</v>
      </c>
      <c r="N498" s="483">
        <v>14</v>
      </c>
      <c r="O498" s="483" t="s">
        <v>32</v>
      </c>
    </row>
    <row r="499" spans="1:15" ht="12">
      <c r="A499" s="483">
        <v>12033</v>
      </c>
      <c r="B499" s="483" t="s">
        <v>418</v>
      </c>
      <c r="C499" s="483" t="s">
        <v>419</v>
      </c>
      <c r="D499" s="483" t="s">
        <v>241</v>
      </c>
      <c r="E499" s="484">
        <v>36865</v>
      </c>
      <c r="F499" s="483" t="s">
        <v>276</v>
      </c>
      <c r="G499" s="483">
        <v>10</v>
      </c>
      <c r="H499" s="483" t="s">
        <v>420</v>
      </c>
      <c r="I499" s="487">
        <f t="shared" si="14"/>
      </c>
      <c r="M499" s="483" t="s">
        <v>32</v>
      </c>
      <c r="N499" s="483">
        <v>14</v>
      </c>
      <c r="O499" s="483" t="s">
        <v>32</v>
      </c>
    </row>
    <row r="500" spans="1:15" ht="12">
      <c r="A500" s="483">
        <v>12034</v>
      </c>
      <c r="B500" s="483" t="s">
        <v>418</v>
      </c>
      <c r="C500" s="483" t="s">
        <v>419</v>
      </c>
      <c r="D500" s="483" t="s">
        <v>241</v>
      </c>
      <c r="E500" s="484">
        <v>36894</v>
      </c>
      <c r="F500" s="483" t="s">
        <v>276</v>
      </c>
      <c r="G500" s="483">
        <v>10</v>
      </c>
      <c r="H500" s="483" t="s">
        <v>420</v>
      </c>
      <c r="I500" s="487">
        <f t="shared" si="14"/>
      </c>
      <c r="M500" s="483" t="s">
        <v>32</v>
      </c>
      <c r="N500" s="483">
        <v>14</v>
      </c>
      <c r="O500" s="483" t="s">
        <v>32</v>
      </c>
    </row>
    <row r="501" spans="1:15" ht="12">
      <c r="A501" s="483">
        <v>12035</v>
      </c>
      <c r="B501" s="483" t="s">
        <v>418</v>
      </c>
      <c r="C501" s="483" t="s">
        <v>419</v>
      </c>
      <c r="D501" s="483" t="s">
        <v>241</v>
      </c>
      <c r="E501" s="484">
        <v>36927</v>
      </c>
      <c r="F501" s="483" t="s">
        <v>276</v>
      </c>
      <c r="G501" s="483">
        <v>10</v>
      </c>
      <c r="H501" s="483" t="s">
        <v>420</v>
      </c>
      <c r="I501" s="487">
        <f t="shared" si="14"/>
      </c>
      <c r="M501" s="483" t="s">
        <v>32</v>
      </c>
      <c r="N501" s="483">
        <v>14</v>
      </c>
      <c r="O501" s="483" t="s">
        <v>32</v>
      </c>
    </row>
    <row r="502" spans="1:15" ht="12">
      <c r="A502" s="483">
        <v>12036</v>
      </c>
      <c r="B502" s="483" t="s">
        <v>418</v>
      </c>
      <c r="C502" s="483" t="s">
        <v>419</v>
      </c>
      <c r="D502" s="483" t="s">
        <v>241</v>
      </c>
      <c r="E502" s="484">
        <v>36958</v>
      </c>
      <c r="F502" s="483" t="s">
        <v>276</v>
      </c>
      <c r="G502" s="483">
        <v>3</v>
      </c>
      <c r="H502" s="483" t="s">
        <v>420</v>
      </c>
      <c r="I502" s="487">
        <f t="shared" si="14"/>
      </c>
      <c r="M502" s="483" t="s">
        <v>32</v>
      </c>
      <c r="N502" s="483">
        <v>14</v>
      </c>
      <c r="O502" s="483" t="s">
        <v>32</v>
      </c>
    </row>
    <row r="503" spans="1:15" ht="12">
      <c r="A503" s="483">
        <v>12037</v>
      </c>
      <c r="B503" s="483" t="s">
        <v>418</v>
      </c>
      <c r="C503" s="483" t="s">
        <v>419</v>
      </c>
      <c r="D503" s="483" t="s">
        <v>241</v>
      </c>
      <c r="E503" s="484">
        <v>36984</v>
      </c>
      <c r="F503" s="483" t="s">
        <v>276</v>
      </c>
      <c r="G503" s="483">
        <v>10</v>
      </c>
      <c r="H503" s="483" t="s">
        <v>420</v>
      </c>
      <c r="I503" s="487">
        <f t="shared" si="14"/>
      </c>
      <c r="M503" s="483" t="s">
        <v>32</v>
      </c>
      <c r="N503" s="483">
        <v>14</v>
      </c>
      <c r="O503" s="483" t="s">
        <v>32</v>
      </c>
    </row>
    <row r="504" spans="1:15" ht="12">
      <c r="A504" s="483">
        <v>12038</v>
      </c>
      <c r="B504" s="483" t="s">
        <v>418</v>
      </c>
      <c r="C504" s="483" t="s">
        <v>419</v>
      </c>
      <c r="D504" s="483" t="s">
        <v>241</v>
      </c>
      <c r="E504" s="484">
        <v>37012</v>
      </c>
      <c r="F504" s="483" t="s">
        <v>276</v>
      </c>
      <c r="G504" s="483">
        <v>10</v>
      </c>
      <c r="H504" s="483" t="s">
        <v>420</v>
      </c>
      <c r="I504" s="487">
        <f t="shared" si="14"/>
      </c>
      <c r="M504" s="483" t="s">
        <v>32</v>
      </c>
      <c r="N504" s="483">
        <v>14</v>
      </c>
      <c r="O504" s="483" t="s">
        <v>32</v>
      </c>
    </row>
    <row r="505" spans="1:15" ht="12">
      <c r="A505" s="483">
        <v>12039</v>
      </c>
      <c r="B505" s="483" t="s">
        <v>418</v>
      </c>
      <c r="C505" s="483" t="s">
        <v>419</v>
      </c>
      <c r="D505" s="483" t="s">
        <v>241</v>
      </c>
      <c r="E505" s="484">
        <v>37047</v>
      </c>
      <c r="F505" s="483" t="s">
        <v>276</v>
      </c>
      <c r="G505" s="483">
        <v>10</v>
      </c>
      <c r="H505" s="483" t="s">
        <v>420</v>
      </c>
      <c r="I505" s="487">
        <f t="shared" si="14"/>
      </c>
      <c r="M505" s="483" t="s">
        <v>32</v>
      </c>
      <c r="N505" s="483">
        <v>14</v>
      </c>
      <c r="O505" s="483" t="s">
        <v>32</v>
      </c>
    </row>
    <row r="506" spans="1:15" ht="12">
      <c r="A506" s="483">
        <v>12040</v>
      </c>
      <c r="B506" s="483" t="s">
        <v>418</v>
      </c>
      <c r="C506" s="483" t="s">
        <v>419</v>
      </c>
      <c r="D506" s="483" t="s">
        <v>241</v>
      </c>
      <c r="E506" s="484">
        <v>37074</v>
      </c>
      <c r="F506" s="483" t="s">
        <v>276</v>
      </c>
      <c r="G506" s="483">
        <v>10</v>
      </c>
      <c r="H506" s="483" t="s">
        <v>420</v>
      </c>
      <c r="I506" s="487">
        <f t="shared" si="14"/>
      </c>
      <c r="M506" s="483" t="s">
        <v>32</v>
      </c>
      <c r="N506" s="483">
        <v>14</v>
      </c>
      <c r="O506" s="483" t="s">
        <v>32</v>
      </c>
    </row>
    <row r="507" spans="1:15" ht="12">
      <c r="A507" s="483">
        <v>12041</v>
      </c>
      <c r="B507" s="483" t="s">
        <v>418</v>
      </c>
      <c r="C507" s="483" t="s">
        <v>419</v>
      </c>
      <c r="D507" s="483" t="s">
        <v>241</v>
      </c>
      <c r="E507" s="484">
        <v>37104</v>
      </c>
      <c r="F507" s="483" t="s">
        <v>276</v>
      </c>
      <c r="G507" s="483">
        <v>3</v>
      </c>
      <c r="H507" s="483" t="s">
        <v>420</v>
      </c>
      <c r="I507" s="487">
        <f t="shared" si="14"/>
      </c>
      <c r="M507" s="483" t="s">
        <v>32</v>
      </c>
      <c r="N507" s="483">
        <v>14</v>
      </c>
      <c r="O507" s="483" t="s">
        <v>32</v>
      </c>
    </row>
    <row r="508" spans="1:15" ht="12">
      <c r="A508" s="483">
        <v>12042</v>
      </c>
      <c r="B508" s="483" t="s">
        <v>418</v>
      </c>
      <c r="C508" s="483" t="s">
        <v>419</v>
      </c>
      <c r="D508" s="483" t="s">
        <v>241</v>
      </c>
      <c r="E508" s="484">
        <v>37138</v>
      </c>
      <c r="F508" s="483" t="s">
        <v>276</v>
      </c>
      <c r="G508" s="483">
        <v>10</v>
      </c>
      <c r="H508" s="483" t="s">
        <v>420</v>
      </c>
      <c r="I508" s="487">
        <f t="shared" si="14"/>
      </c>
      <c r="M508" s="483" t="s">
        <v>32</v>
      </c>
      <c r="N508" s="483">
        <v>14</v>
      </c>
      <c r="O508" s="483" t="s">
        <v>32</v>
      </c>
    </row>
    <row r="509" spans="1:15" ht="12">
      <c r="A509" s="483">
        <v>12043</v>
      </c>
      <c r="B509" s="483" t="s">
        <v>418</v>
      </c>
      <c r="C509" s="483" t="s">
        <v>419</v>
      </c>
      <c r="D509" s="483" t="s">
        <v>241</v>
      </c>
      <c r="E509" s="484">
        <v>37166</v>
      </c>
      <c r="F509" s="483" t="s">
        <v>276</v>
      </c>
      <c r="G509" s="483">
        <v>10</v>
      </c>
      <c r="H509" s="483" t="s">
        <v>420</v>
      </c>
      <c r="I509" s="487">
        <f t="shared" si="14"/>
      </c>
      <c r="M509" s="483" t="s">
        <v>32</v>
      </c>
      <c r="N509" s="483">
        <v>14</v>
      </c>
      <c r="O509" s="483" t="s">
        <v>32</v>
      </c>
    </row>
    <row r="510" spans="1:15" ht="12">
      <c r="A510" s="483">
        <v>12044</v>
      </c>
      <c r="B510" s="483" t="s">
        <v>418</v>
      </c>
      <c r="C510" s="483" t="s">
        <v>419</v>
      </c>
      <c r="D510" s="483" t="s">
        <v>241</v>
      </c>
      <c r="E510" s="484">
        <v>37259</v>
      </c>
      <c r="F510" s="483" t="s">
        <v>276</v>
      </c>
      <c r="G510" s="483">
        <v>10</v>
      </c>
      <c r="H510" s="483" t="s">
        <v>420</v>
      </c>
      <c r="I510" s="487">
        <f t="shared" si="14"/>
      </c>
      <c r="M510" s="483" t="s">
        <v>32</v>
      </c>
      <c r="N510" s="483">
        <v>14</v>
      </c>
      <c r="O510" s="483" t="s">
        <v>32</v>
      </c>
    </row>
    <row r="511" spans="1:15" ht="12">
      <c r="A511" s="483">
        <v>12045</v>
      </c>
      <c r="B511" s="483" t="s">
        <v>418</v>
      </c>
      <c r="C511" s="483" t="s">
        <v>419</v>
      </c>
      <c r="D511" s="483" t="s">
        <v>241</v>
      </c>
      <c r="E511" s="484">
        <v>37292</v>
      </c>
      <c r="F511" s="483" t="s">
        <v>276</v>
      </c>
      <c r="G511" s="483">
        <v>10</v>
      </c>
      <c r="H511" s="483" t="s">
        <v>420</v>
      </c>
      <c r="I511" s="487">
        <f t="shared" si="14"/>
      </c>
      <c r="M511" s="483" t="s">
        <v>32</v>
      </c>
      <c r="N511" s="483">
        <v>14</v>
      </c>
      <c r="O511" s="483" t="s">
        <v>32</v>
      </c>
    </row>
    <row r="512" spans="1:15" ht="12">
      <c r="A512" s="483">
        <v>12046</v>
      </c>
      <c r="B512" s="483" t="s">
        <v>418</v>
      </c>
      <c r="C512" s="483" t="s">
        <v>419</v>
      </c>
      <c r="D512" s="483" t="s">
        <v>241</v>
      </c>
      <c r="E512" s="484">
        <v>37348</v>
      </c>
      <c r="F512" s="483" t="s">
        <v>276</v>
      </c>
      <c r="G512" s="483">
        <v>5</v>
      </c>
      <c r="H512" s="483" t="s">
        <v>420</v>
      </c>
      <c r="I512" s="487">
        <f t="shared" si="14"/>
      </c>
      <c r="M512" s="483" t="s">
        <v>32</v>
      </c>
      <c r="N512" s="483">
        <v>14</v>
      </c>
      <c r="O512" s="483" t="s">
        <v>32</v>
      </c>
    </row>
    <row r="513" spans="1:15" ht="12">
      <c r="A513" s="483">
        <v>12047</v>
      </c>
      <c r="B513" s="483" t="s">
        <v>418</v>
      </c>
      <c r="C513" s="483" t="s">
        <v>419</v>
      </c>
      <c r="D513" s="483" t="s">
        <v>241</v>
      </c>
      <c r="E513" s="484">
        <v>37439</v>
      </c>
      <c r="F513" s="483" t="s">
        <v>276</v>
      </c>
      <c r="G513" s="483">
        <v>5</v>
      </c>
      <c r="H513" s="483" t="s">
        <v>420</v>
      </c>
      <c r="I513" s="487">
        <f t="shared" si="14"/>
      </c>
      <c r="M513" s="483" t="s">
        <v>32</v>
      </c>
      <c r="N513" s="483">
        <v>14</v>
      </c>
      <c r="O513" s="483" t="s">
        <v>32</v>
      </c>
    </row>
    <row r="514" spans="1:15" ht="12">
      <c r="A514" s="483">
        <v>12048</v>
      </c>
      <c r="B514" s="483" t="s">
        <v>418</v>
      </c>
      <c r="C514" s="483" t="s">
        <v>419</v>
      </c>
      <c r="D514" s="483" t="s">
        <v>241</v>
      </c>
      <c r="E514" s="484">
        <v>37475</v>
      </c>
      <c r="F514" s="483" t="s">
        <v>276</v>
      </c>
      <c r="G514" s="483">
        <v>5</v>
      </c>
      <c r="H514" s="483" t="s">
        <v>420</v>
      </c>
      <c r="I514" s="487">
        <f t="shared" si="14"/>
      </c>
      <c r="M514" s="483" t="s">
        <v>32</v>
      </c>
      <c r="N514" s="483">
        <v>14</v>
      </c>
      <c r="O514" s="483" t="s">
        <v>32</v>
      </c>
    </row>
    <row r="515" spans="1:15" ht="12">
      <c r="A515" s="483">
        <v>12049</v>
      </c>
      <c r="B515" s="483" t="s">
        <v>418</v>
      </c>
      <c r="C515" s="483" t="s">
        <v>419</v>
      </c>
      <c r="D515" s="483" t="s">
        <v>241</v>
      </c>
      <c r="E515" s="484">
        <v>37518</v>
      </c>
      <c r="F515" s="483" t="s">
        <v>32</v>
      </c>
      <c r="G515" s="483">
        <v>4</v>
      </c>
      <c r="H515" s="483" t="s">
        <v>420</v>
      </c>
      <c r="I515" s="487">
        <f t="shared" si="14"/>
        <v>4</v>
      </c>
      <c r="M515" s="483" t="s">
        <v>32</v>
      </c>
      <c r="N515" s="483">
        <v>14</v>
      </c>
      <c r="O515" s="483" t="s">
        <v>32</v>
      </c>
    </row>
    <row r="516" spans="1:15" ht="12">
      <c r="A516" s="483">
        <v>12050</v>
      </c>
      <c r="B516" s="483" t="s">
        <v>418</v>
      </c>
      <c r="C516" s="483" t="s">
        <v>419</v>
      </c>
      <c r="D516" s="483" t="s">
        <v>241</v>
      </c>
      <c r="E516" s="484">
        <v>37533</v>
      </c>
      <c r="F516" s="483" t="s">
        <v>399</v>
      </c>
      <c r="G516" s="483">
        <v>2.5</v>
      </c>
      <c r="H516" s="483" t="s">
        <v>420</v>
      </c>
      <c r="I516" s="487">
        <f t="shared" si="14"/>
        <v>2.5</v>
      </c>
      <c r="M516" s="483" t="s">
        <v>32</v>
      </c>
      <c r="N516" s="483">
        <v>14</v>
      </c>
      <c r="O516" s="483" t="s">
        <v>32</v>
      </c>
    </row>
    <row r="517" spans="1:15" ht="12">
      <c r="A517" s="483">
        <v>12051</v>
      </c>
      <c r="B517" s="483" t="s">
        <v>418</v>
      </c>
      <c r="C517" s="483" t="s">
        <v>419</v>
      </c>
      <c r="D517" s="483" t="s">
        <v>241</v>
      </c>
      <c r="E517" s="484">
        <v>37566</v>
      </c>
      <c r="F517" s="483" t="s">
        <v>276</v>
      </c>
      <c r="G517" s="483">
        <v>5</v>
      </c>
      <c r="H517" s="483" t="s">
        <v>420</v>
      </c>
      <c r="I517" s="487">
        <f t="shared" si="14"/>
      </c>
      <c r="M517" s="483" t="s">
        <v>32</v>
      </c>
      <c r="N517" s="483">
        <v>14</v>
      </c>
      <c r="O517" s="483" t="s">
        <v>32</v>
      </c>
    </row>
    <row r="518" spans="1:15" ht="12">
      <c r="A518" s="483">
        <v>12052</v>
      </c>
      <c r="B518" s="483" t="s">
        <v>418</v>
      </c>
      <c r="C518" s="483" t="s">
        <v>419</v>
      </c>
      <c r="D518" s="483" t="s">
        <v>241</v>
      </c>
      <c r="E518" s="484">
        <v>37594</v>
      </c>
      <c r="F518" s="483" t="s">
        <v>32</v>
      </c>
      <c r="G518" s="483">
        <v>6</v>
      </c>
      <c r="H518" s="483" t="s">
        <v>420</v>
      </c>
      <c r="I518" s="487">
        <f t="shared" si="14"/>
        <v>6</v>
      </c>
      <c r="M518" s="483" t="s">
        <v>32</v>
      </c>
      <c r="N518" s="483">
        <v>14</v>
      </c>
      <c r="O518" s="483" t="s">
        <v>32</v>
      </c>
    </row>
    <row r="519" spans="1:15" ht="12">
      <c r="A519" s="483">
        <v>12053</v>
      </c>
      <c r="B519" s="483" t="s">
        <v>418</v>
      </c>
      <c r="C519" s="483" t="s">
        <v>419</v>
      </c>
      <c r="D519" s="483" t="s">
        <v>241</v>
      </c>
      <c r="E519" s="484">
        <v>37627</v>
      </c>
      <c r="F519" s="483" t="s">
        <v>424</v>
      </c>
      <c r="G519" s="483">
        <v>1</v>
      </c>
      <c r="H519" s="483" t="s">
        <v>420</v>
      </c>
      <c r="I519" s="487">
        <f t="shared" si="14"/>
        <v>1</v>
      </c>
      <c r="M519" s="483" t="s">
        <v>32</v>
      </c>
      <c r="N519" s="483">
        <v>14</v>
      </c>
      <c r="O519" s="483" t="s">
        <v>32</v>
      </c>
    </row>
    <row r="520" spans="1:16" ht="12">
      <c r="A520" s="483">
        <v>12054</v>
      </c>
      <c r="B520" s="483" t="s">
        <v>418</v>
      </c>
      <c r="C520" s="483" t="s">
        <v>419</v>
      </c>
      <c r="D520" s="483" t="s">
        <v>241</v>
      </c>
      <c r="E520" s="484">
        <v>37658</v>
      </c>
      <c r="F520" s="483" t="s">
        <v>276</v>
      </c>
      <c r="G520" s="483">
        <v>5</v>
      </c>
      <c r="H520" s="483" t="s">
        <v>420</v>
      </c>
      <c r="I520" s="487">
        <f t="shared" si="14"/>
      </c>
      <c r="J520" s="485">
        <f>AVERAGE(I489:I520)</f>
        <v>2.702</v>
      </c>
      <c r="K520" s="485">
        <f>MAX(I489:I520)</f>
        <v>6</v>
      </c>
      <c r="L520" s="485">
        <f>MIN(I489:I520)</f>
        <v>0.01</v>
      </c>
      <c r="M520" s="483" t="s">
        <v>32</v>
      </c>
      <c r="N520" s="483">
        <v>14</v>
      </c>
      <c r="O520" s="483" t="s">
        <v>32</v>
      </c>
      <c r="P520" s="486">
        <v>10</v>
      </c>
    </row>
    <row r="521" ht="11.25">
      <c r="E521" s="484"/>
    </row>
    <row r="522" ht="11.25">
      <c r="E522" s="484"/>
    </row>
    <row r="523" spans="1:15" ht="11.25">
      <c r="A523" s="483">
        <v>12812</v>
      </c>
      <c r="B523" s="483" t="s">
        <v>418</v>
      </c>
      <c r="C523" s="483" t="s">
        <v>422</v>
      </c>
      <c r="D523" s="483" t="s">
        <v>241</v>
      </c>
      <c r="E523" s="484">
        <v>37627</v>
      </c>
      <c r="F523" s="483" t="s">
        <v>32</v>
      </c>
      <c r="G523" s="483">
        <v>1</v>
      </c>
      <c r="H523" s="483" t="s">
        <v>420</v>
      </c>
      <c r="I523" s="483" t="s">
        <v>32</v>
      </c>
      <c r="M523" s="483" t="s">
        <v>32</v>
      </c>
      <c r="N523" s="483">
        <v>14</v>
      </c>
      <c r="O523" s="483" t="s">
        <v>32</v>
      </c>
    </row>
    <row r="524" spans="1:15" ht="11.25">
      <c r="A524" s="483">
        <v>12813</v>
      </c>
      <c r="B524" s="483" t="s">
        <v>418</v>
      </c>
      <c r="C524" s="483" t="s">
        <v>422</v>
      </c>
      <c r="D524" s="483" t="s">
        <v>241</v>
      </c>
      <c r="E524" s="484">
        <v>37658</v>
      </c>
      <c r="F524" s="483" t="s">
        <v>276</v>
      </c>
      <c r="G524" s="483">
        <v>5</v>
      </c>
      <c r="H524" s="483" t="s">
        <v>420</v>
      </c>
      <c r="I524" s="483" t="s">
        <v>32</v>
      </c>
      <c r="M524" s="483" t="s">
        <v>32</v>
      </c>
      <c r="N524" s="483">
        <v>14</v>
      </c>
      <c r="O524" s="483" t="s">
        <v>32</v>
      </c>
    </row>
    <row r="525" ht="11.25">
      <c r="E525" s="484"/>
    </row>
    <row r="526" ht="11.25">
      <c r="E526" s="484"/>
    </row>
    <row r="527" spans="1:15" ht="11.25">
      <c r="A527" s="483">
        <v>12988</v>
      </c>
      <c r="B527" s="483" t="s">
        <v>418</v>
      </c>
      <c r="C527" s="483" t="s">
        <v>430</v>
      </c>
      <c r="D527" s="483" t="s">
        <v>35</v>
      </c>
      <c r="E527" s="484">
        <v>36782</v>
      </c>
      <c r="F527" s="483" t="s">
        <v>276</v>
      </c>
      <c r="G527" s="483">
        <v>0.5</v>
      </c>
      <c r="H527" s="483" t="s">
        <v>420</v>
      </c>
      <c r="I527" s="483" t="s">
        <v>32</v>
      </c>
      <c r="M527" s="483" t="s">
        <v>32</v>
      </c>
      <c r="N527" s="483">
        <v>19</v>
      </c>
      <c r="O527" s="483" t="s">
        <v>32</v>
      </c>
    </row>
    <row r="528" spans="1:15" ht="11.25">
      <c r="A528" s="483">
        <v>12990</v>
      </c>
      <c r="B528" s="483" t="s">
        <v>418</v>
      </c>
      <c r="C528" s="483" t="s">
        <v>430</v>
      </c>
      <c r="D528" s="483" t="s">
        <v>35</v>
      </c>
      <c r="E528" s="484">
        <v>36958</v>
      </c>
      <c r="F528" s="483" t="s">
        <v>276</v>
      </c>
      <c r="G528" s="483">
        <v>0.5</v>
      </c>
      <c r="H528" s="483" t="s">
        <v>420</v>
      </c>
      <c r="I528" s="483" t="s">
        <v>32</v>
      </c>
      <c r="M528" s="483" t="s">
        <v>32</v>
      </c>
      <c r="N528" s="483">
        <v>19</v>
      </c>
      <c r="O528" s="483" t="s">
        <v>32</v>
      </c>
    </row>
    <row r="529" spans="1:15" ht="11.25">
      <c r="A529" s="483">
        <v>12989</v>
      </c>
      <c r="B529" s="483" t="s">
        <v>418</v>
      </c>
      <c r="C529" s="483" t="s">
        <v>431</v>
      </c>
      <c r="D529" s="483" t="s">
        <v>35</v>
      </c>
      <c r="E529" s="484">
        <v>36799</v>
      </c>
      <c r="F529" s="483" t="s">
        <v>276</v>
      </c>
      <c r="G529" s="483">
        <v>0.5</v>
      </c>
      <c r="H529" s="483" t="s">
        <v>420</v>
      </c>
      <c r="I529" s="483" t="s">
        <v>32</v>
      </c>
      <c r="M529" s="483" t="s">
        <v>32</v>
      </c>
      <c r="N529" s="483">
        <v>19</v>
      </c>
      <c r="O529" s="483" t="s">
        <v>32</v>
      </c>
    </row>
    <row r="530" spans="1:18" ht="11.25">
      <c r="A530" s="483">
        <v>12991</v>
      </c>
      <c r="B530" s="483" t="s">
        <v>418</v>
      </c>
      <c r="C530" s="483" t="s">
        <v>431</v>
      </c>
      <c r="D530" s="483" t="s">
        <v>35</v>
      </c>
      <c r="E530" s="484">
        <v>36981</v>
      </c>
      <c r="F530" s="483" t="s">
        <v>276</v>
      </c>
      <c r="G530" s="483">
        <v>0.5</v>
      </c>
      <c r="H530" s="483" t="s">
        <v>420</v>
      </c>
      <c r="I530" s="483" t="s">
        <v>32</v>
      </c>
      <c r="M530" s="483" t="s">
        <v>32</v>
      </c>
      <c r="N530" s="483">
        <v>19</v>
      </c>
      <c r="O530" s="483" t="s">
        <v>32</v>
      </c>
      <c r="Q530" s="486" t="s">
        <v>276</v>
      </c>
      <c r="R530" s="486">
        <v>0.5</v>
      </c>
    </row>
    <row r="531" ht="11.25">
      <c r="E531" s="484"/>
    </row>
    <row r="532" ht="11.25">
      <c r="E532" s="484"/>
    </row>
    <row r="533" spans="1:15" ht="11.25">
      <c r="A533" s="483">
        <v>12992</v>
      </c>
      <c r="B533" s="483" t="s">
        <v>418</v>
      </c>
      <c r="C533" s="483" t="s">
        <v>430</v>
      </c>
      <c r="D533" s="483" t="s">
        <v>42</v>
      </c>
      <c r="E533" s="484">
        <v>36782</v>
      </c>
      <c r="F533" s="483" t="s">
        <v>32</v>
      </c>
      <c r="G533" s="483">
        <v>0.6</v>
      </c>
      <c r="H533" s="483" t="s">
        <v>420</v>
      </c>
      <c r="I533" s="483" t="s">
        <v>32</v>
      </c>
      <c r="M533" s="483" t="s">
        <v>32</v>
      </c>
      <c r="N533" s="483">
        <v>26</v>
      </c>
      <c r="O533" s="483" t="s">
        <v>32</v>
      </c>
    </row>
    <row r="534" spans="1:15" ht="11.25">
      <c r="A534" s="483">
        <v>12994</v>
      </c>
      <c r="B534" s="483" t="s">
        <v>418</v>
      </c>
      <c r="C534" s="483" t="s">
        <v>430</v>
      </c>
      <c r="D534" s="483" t="s">
        <v>42</v>
      </c>
      <c r="E534" s="484">
        <v>36958</v>
      </c>
      <c r="F534" s="483" t="s">
        <v>32</v>
      </c>
      <c r="G534" s="483">
        <v>0.8</v>
      </c>
      <c r="H534" s="483" t="s">
        <v>420</v>
      </c>
      <c r="I534" s="483" t="s">
        <v>32</v>
      </c>
      <c r="M534" s="483" t="s">
        <v>32</v>
      </c>
      <c r="N534" s="483">
        <v>26</v>
      </c>
      <c r="O534" s="483" t="s">
        <v>32</v>
      </c>
    </row>
    <row r="535" spans="1:15" ht="11.25">
      <c r="A535" s="483">
        <v>12993</v>
      </c>
      <c r="B535" s="483" t="s">
        <v>418</v>
      </c>
      <c r="C535" s="483" t="s">
        <v>431</v>
      </c>
      <c r="D535" s="483" t="s">
        <v>42</v>
      </c>
      <c r="E535" s="484">
        <v>36799</v>
      </c>
      <c r="F535" s="483" t="s">
        <v>32</v>
      </c>
      <c r="G535" s="483">
        <v>0.6</v>
      </c>
      <c r="H535" s="483" t="s">
        <v>420</v>
      </c>
      <c r="I535" s="483" t="s">
        <v>32</v>
      </c>
      <c r="M535" s="483" t="s">
        <v>32</v>
      </c>
      <c r="N535" s="483">
        <v>26</v>
      </c>
      <c r="O535" s="483" t="s">
        <v>32</v>
      </c>
    </row>
    <row r="536" spans="1:16" ht="11.25">
      <c r="A536" s="483">
        <v>12995</v>
      </c>
      <c r="B536" s="483" t="s">
        <v>418</v>
      </c>
      <c r="C536" s="483" t="s">
        <v>431</v>
      </c>
      <c r="D536" s="483" t="s">
        <v>42</v>
      </c>
      <c r="E536" s="484">
        <v>36981</v>
      </c>
      <c r="F536" s="483" t="s">
        <v>32</v>
      </c>
      <c r="G536" s="483">
        <v>0.8</v>
      </c>
      <c r="H536" s="483" t="s">
        <v>420</v>
      </c>
      <c r="I536" s="483" t="s">
        <v>32</v>
      </c>
      <c r="J536" s="485">
        <f>AVERAGE(G533:G536)</f>
        <v>0.7</v>
      </c>
      <c r="K536" s="485">
        <f>MAX(G533:G536)</f>
        <v>0.8</v>
      </c>
      <c r="L536" s="485">
        <f>MIN(G533:G536)</f>
        <v>0.6</v>
      </c>
      <c r="M536" s="483" t="s">
        <v>32</v>
      </c>
      <c r="N536" s="483">
        <v>26</v>
      </c>
      <c r="O536" s="483" t="s">
        <v>32</v>
      </c>
      <c r="P536" s="486">
        <v>0.8</v>
      </c>
    </row>
    <row r="537" ht="11.25">
      <c r="E537" s="484"/>
    </row>
    <row r="538" ht="11.25">
      <c r="E538" s="484"/>
    </row>
    <row r="539" spans="1:15" ht="11.25">
      <c r="A539" s="483">
        <v>13008</v>
      </c>
      <c r="B539" s="483" t="s">
        <v>418</v>
      </c>
      <c r="C539" s="483" t="s">
        <v>430</v>
      </c>
      <c r="D539" s="483" t="s">
        <v>55</v>
      </c>
      <c r="E539" s="484">
        <v>36782</v>
      </c>
      <c r="F539" s="483" t="s">
        <v>32</v>
      </c>
      <c r="G539" s="483">
        <v>0.6</v>
      </c>
      <c r="H539" s="483" t="s">
        <v>420</v>
      </c>
      <c r="I539" s="483" t="s">
        <v>32</v>
      </c>
      <c r="M539" s="483" t="s">
        <v>32</v>
      </c>
      <c r="N539" s="483">
        <v>39</v>
      </c>
      <c r="O539" s="483" t="s">
        <v>32</v>
      </c>
    </row>
    <row r="540" spans="1:15" ht="11.25">
      <c r="A540" s="483">
        <v>13010</v>
      </c>
      <c r="B540" s="483" t="s">
        <v>418</v>
      </c>
      <c r="C540" s="483" t="s">
        <v>430</v>
      </c>
      <c r="D540" s="483" t="s">
        <v>55</v>
      </c>
      <c r="E540" s="484">
        <v>36958</v>
      </c>
      <c r="F540" s="483" t="s">
        <v>32</v>
      </c>
      <c r="G540" s="483">
        <v>0.7</v>
      </c>
      <c r="H540" s="483" t="s">
        <v>420</v>
      </c>
      <c r="I540" s="483" t="s">
        <v>32</v>
      </c>
      <c r="M540" s="483" t="s">
        <v>32</v>
      </c>
      <c r="N540" s="483">
        <v>39</v>
      </c>
      <c r="O540" s="483" t="s">
        <v>32</v>
      </c>
    </row>
    <row r="541" spans="1:15" ht="11.25">
      <c r="A541" s="483">
        <v>13009</v>
      </c>
      <c r="B541" s="483" t="s">
        <v>418</v>
      </c>
      <c r="C541" s="483" t="s">
        <v>431</v>
      </c>
      <c r="D541" s="483" t="s">
        <v>55</v>
      </c>
      <c r="E541" s="484">
        <v>36799</v>
      </c>
      <c r="F541" s="483" t="s">
        <v>32</v>
      </c>
      <c r="G541" s="483">
        <v>0.6</v>
      </c>
      <c r="H541" s="483" t="s">
        <v>420</v>
      </c>
      <c r="I541" s="483" t="s">
        <v>32</v>
      </c>
      <c r="M541" s="483" t="s">
        <v>32</v>
      </c>
      <c r="N541" s="483">
        <v>39</v>
      </c>
      <c r="O541" s="483" t="s">
        <v>32</v>
      </c>
    </row>
    <row r="542" spans="1:16" ht="11.25">
      <c r="A542" s="483">
        <v>13011</v>
      </c>
      <c r="B542" s="483" t="s">
        <v>418</v>
      </c>
      <c r="C542" s="483" t="s">
        <v>431</v>
      </c>
      <c r="D542" s="483" t="s">
        <v>55</v>
      </c>
      <c r="E542" s="484">
        <v>36981</v>
      </c>
      <c r="F542" s="483" t="s">
        <v>32</v>
      </c>
      <c r="G542" s="483">
        <v>0.7</v>
      </c>
      <c r="H542" s="483" t="s">
        <v>420</v>
      </c>
      <c r="I542" s="483" t="s">
        <v>32</v>
      </c>
      <c r="J542" s="485">
        <f>AVERAGE(G539:G542)</f>
        <v>0.6499999999999999</v>
      </c>
      <c r="K542" s="485">
        <f>MAX(G539:G542)</f>
        <v>0.7</v>
      </c>
      <c r="L542" s="485">
        <f>MIN(G539:G542)</f>
        <v>0.6</v>
      </c>
      <c r="M542" s="483" t="s">
        <v>32</v>
      </c>
      <c r="N542" s="483">
        <v>39</v>
      </c>
      <c r="O542" s="483" t="s">
        <v>32</v>
      </c>
      <c r="P542" s="486">
        <v>0.7</v>
      </c>
    </row>
    <row r="543" ht="11.25">
      <c r="E543" s="484"/>
    </row>
    <row r="544" ht="11.25">
      <c r="E544" s="484"/>
    </row>
    <row r="545" spans="1:15" ht="11.25">
      <c r="A545" s="483">
        <v>12936</v>
      </c>
      <c r="B545" s="483" t="s">
        <v>418</v>
      </c>
      <c r="C545" s="483" t="s">
        <v>430</v>
      </c>
      <c r="D545" s="483" t="s">
        <v>432</v>
      </c>
      <c r="E545" s="484">
        <v>36782</v>
      </c>
      <c r="F545" s="483" t="s">
        <v>276</v>
      </c>
      <c r="G545" s="483">
        <v>6</v>
      </c>
      <c r="H545" s="483" t="s">
        <v>420</v>
      </c>
      <c r="I545" s="483" t="s">
        <v>32</v>
      </c>
      <c r="M545" s="483" t="s">
        <v>32</v>
      </c>
      <c r="N545" s="483">
        <v>46</v>
      </c>
      <c r="O545" s="483" t="s">
        <v>32</v>
      </c>
    </row>
    <row r="546" spans="1:15" ht="11.25">
      <c r="A546" s="483">
        <v>12938</v>
      </c>
      <c r="B546" s="483" t="s">
        <v>418</v>
      </c>
      <c r="C546" s="483" t="s">
        <v>430</v>
      </c>
      <c r="D546" s="483" t="s">
        <v>432</v>
      </c>
      <c r="E546" s="484">
        <v>36958</v>
      </c>
      <c r="F546" s="483" t="s">
        <v>276</v>
      </c>
      <c r="G546" s="483">
        <v>15</v>
      </c>
      <c r="H546" s="483" t="s">
        <v>420</v>
      </c>
      <c r="I546" s="483" t="s">
        <v>32</v>
      </c>
      <c r="M546" s="483" t="s">
        <v>32</v>
      </c>
      <c r="N546" s="483">
        <v>46</v>
      </c>
      <c r="O546" s="483" t="s">
        <v>32</v>
      </c>
    </row>
    <row r="547" spans="1:15" ht="11.25">
      <c r="A547" s="483">
        <v>12937</v>
      </c>
      <c r="B547" s="483" t="s">
        <v>418</v>
      </c>
      <c r="C547" s="483" t="s">
        <v>431</v>
      </c>
      <c r="D547" s="483" t="s">
        <v>432</v>
      </c>
      <c r="E547" s="484">
        <v>36799</v>
      </c>
      <c r="F547" s="483" t="s">
        <v>276</v>
      </c>
      <c r="G547" s="483">
        <v>6</v>
      </c>
      <c r="H547" s="483" t="s">
        <v>420</v>
      </c>
      <c r="I547" s="483" t="s">
        <v>32</v>
      </c>
      <c r="M547" s="483" t="s">
        <v>32</v>
      </c>
      <c r="N547" s="483">
        <v>46</v>
      </c>
      <c r="O547" s="483" t="s">
        <v>32</v>
      </c>
    </row>
    <row r="548" spans="1:18" ht="11.25">
      <c r="A548" s="483">
        <v>12939</v>
      </c>
      <c r="B548" s="483" t="s">
        <v>418</v>
      </c>
      <c r="C548" s="483" t="s">
        <v>431</v>
      </c>
      <c r="D548" s="483" t="s">
        <v>432</v>
      </c>
      <c r="E548" s="484">
        <v>36981</v>
      </c>
      <c r="F548" s="483" t="s">
        <v>276</v>
      </c>
      <c r="G548" s="483">
        <v>15</v>
      </c>
      <c r="H548" s="483" t="s">
        <v>420</v>
      </c>
      <c r="I548" s="483" t="s">
        <v>32</v>
      </c>
      <c r="M548" s="483" t="s">
        <v>32</v>
      </c>
      <c r="N548" s="483">
        <v>46</v>
      </c>
      <c r="O548" s="483" t="s">
        <v>32</v>
      </c>
      <c r="Q548" s="486" t="s">
        <v>276</v>
      </c>
      <c r="R548" s="486">
        <v>6</v>
      </c>
    </row>
    <row r="549" ht="11.25">
      <c r="E549" s="484"/>
    </row>
    <row r="550" ht="11.25">
      <c r="E550" s="484"/>
    </row>
    <row r="551" spans="1:15" ht="11.25">
      <c r="A551" s="483">
        <v>12932</v>
      </c>
      <c r="B551" s="483" t="s">
        <v>418</v>
      </c>
      <c r="C551" s="483" t="s">
        <v>430</v>
      </c>
      <c r="D551" s="483" t="s">
        <v>433</v>
      </c>
      <c r="E551" s="484">
        <v>36782</v>
      </c>
      <c r="F551" s="483" t="s">
        <v>276</v>
      </c>
      <c r="G551" s="483">
        <v>6</v>
      </c>
      <c r="H551" s="483" t="s">
        <v>420</v>
      </c>
      <c r="I551" s="483" t="s">
        <v>32</v>
      </c>
      <c r="M551" s="483" t="s">
        <v>32</v>
      </c>
      <c r="N551" s="483">
        <v>52</v>
      </c>
      <c r="O551" s="483" t="s">
        <v>32</v>
      </c>
    </row>
    <row r="552" spans="1:15" ht="11.25">
      <c r="A552" s="483">
        <v>12934</v>
      </c>
      <c r="B552" s="483" t="s">
        <v>418</v>
      </c>
      <c r="C552" s="483" t="s">
        <v>430</v>
      </c>
      <c r="D552" s="483" t="s">
        <v>433</v>
      </c>
      <c r="E552" s="484">
        <v>36958</v>
      </c>
      <c r="F552" s="483" t="s">
        <v>276</v>
      </c>
      <c r="G552" s="483">
        <v>5</v>
      </c>
      <c r="H552" s="483" t="s">
        <v>420</v>
      </c>
      <c r="I552" s="483" t="s">
        <v>32</v>
      </c>
      <c r="M552" s="483" t="s">
        <v>32</v>
      </c>
      <c r="N552" s="483">
        <v>52</v>
      </c>
      <c r="O552" s="483" t="s">
        <v>32</v>
      </c>
    </row>
    <row r="553" spans="1:15" ht="11.25">
      <c r="A553" s="483">
        <v>12933</v>
      </c>
      <c r="B553" s="483" t="s">
        <v>418</v>
      </c>
      <c r="C553" s="483" t="s">
        <v>431</v>
      </c>
      <c r="D553" s="483" t="s">
        <v>433</v>
      </c>
      <c r="E553" s="484">
        <v>36799</v>
      </c>
      <c r="F553" s="483" t="s">
        <v>276</v>
      </c>
      <c r="G553" s="483">
        <v>6</v>
      </c>
      <c r="H553" s="483" t="s">
        <v>420</v>
      </c>
      <c r="I553" s="483" t="s">
        <v>32</v>
      </c>
      <c r="M553" s="483" t="s">
        <v>32</v>
      </c>
      <c r="N553" s="483">
        <v>52</v>
      </c>
      <c r="O553" s="483" t="s">
        <v>32</v>
      </c>
    </row>
    <row r="554" spans="1:18" ht="11.25">
      <c r="A554" s="483">
        <v>12935</v>
      </c>
      <c r="B554" s="483" t="s">
        <v>418</v>
      </c>
      <c r="C554" s="483" t="s">
        <v>431</v>
      </c>
      <c r="D554" s="483" t="s">
        <v>433</v>
      </c>
      <c r="E554" s="484">
        <v>36981</v>
      </c>
      <c r="F554" s="483" t="s">
        <v>276</v>
      </c>
      <c r="G554" s="483">
        <v>5</v>
      </c>
      <c r="H554" s="483" t="s">
        <v>420</v>
      </c>
      <c r="I554" s="483" t="s">
        <v>32</v>
      </c>
      <c r="M554" s="483" t="s">
        <v>32</v>
      </c>
      <c r="N554" s="483">
        <v>52</v>
      </c>
      <c r="O554" s="483" t="s">
        <v>32</v>
      </c>
      <c r="Q554" s="486" t="s">
        <v>276</v>
      </c>
      <c r="R554" s="486">
        <v>5</v>
      </c>
    </row>
    <row r="555" ht="11.25">
      <c r="E555" s="484"/>
    </row>
    <row r="556" ht="11.25">
      <c r="E556" s="484"/>
    </row>
    <row r="557" spans="1:15" ht="11.25">
      <c r="A557" s="483">
        <v>12940</v>
      </c>
      <c r="B557" s="483" t="s">
        <v>418</v>
      </c>
      <c r="C557" s="483" t="s">
        <v>430</v>
      </c>
      <c r="D557" s="483" t="s">
        <v>434</v>
      </c>
      <c r="E557" s="484">
        <v>36782</v>
      </c>
      <c r="F557" s="483" t="s">
        <v>276</v>
      </c>
      <c r="G557" s="483">
        <v>6</v>
      </c>
      <c r="H557" s="483" t="s">
        <v>420</v>
      </c>
      <c r="I557" s="483" t="s">
        <v>32</v>
      </c>
      <c r="M557" s="483" t="s">
        <v>32</v>
      </c>
      <c r="N557" s="483">
        <v>53</v>
      </c>
      <c r="O557" s="483" t="s">
        <v>32</v>
      </c>
    </row>
    <row r="558" spans="1:15" ht="11.25">
      <c r="A558" s="483">
        <v>12942</v>
      </c>
      <c r="B558" s="483" t="s">
        <v>418</v>
      </c>
      <c r="C558" s="483" t="s">
        <v>430</v>
      </c>
      <c r="D558" s="483" t="s">
        <v>434</v>
      </c>
      <c r="E558" s="484">
        <v>36958</v>
      </c>
      <c r="F558" s="483" t="s">
        <v>276</v>
      </c>
      <c r="G558" s="483">
        <v>50</v>
      </c>
      <c r="H558" s="483" t="s">
        <v>420</v>
      </c>
      <c r="I558" s="483" t="s">
        <v>32</v>
      </c>
      <c r="M558" s="483" t="s">
        <v>32</v>
      </c>
      <c r="N558" s="483">
        <v>53</v>
      </c>
      <c r="O558" s="483" t="s">
        <v>32</v>
      </c>
    </row>
    <row r="559" spans="1:15" ht="11.25">
      <c r="A559" s="483">
        <v>12941</v>
      </c>
      <c r="B559" s="483" t="s">
        <v>418</v>
      </c>
      <c r="C559" s="483" t="s">
        <v>431</v>
      </c>
      <c r="D559" s="483" t="s">
        <v>434</v>
      </c>
      <c r="E559" s="484">
        <v>36799</v>
      </c>
      <c r="F559" s="483" t="s">
        <v>276</v>
      </c>
      <c r="G559" s="483">
        <v>6</v>
      </c>
      <c r="H559" s="483" t="s">
        <v>420</v>
      </c>
      <c r="I559" s="483" t="s">
        <v>32</v>
      </c>
      <c r="M559" s="483" t="s">
        <v>32</v>
      </c>
      <c r="N559" s="483">
        <v>53</v>
      </c>
      <c r="O559" s="483" t="s">
        <v>32</v>
      </c>
    </row>
    <row r="560" spans="1:18" ht="11.25">
      <c r="A560" s="483">
        <v>12943</v>
      </c>
      <c r="B560" s="483" t="s">
        <v>418</v>
      </c>
      <c r="C560" s="483" t="s">
        <v>431</v>
      </c>
      <c r="D560" s="483" t="s">
        <v>434</v>
      </c>
      <c r="E560" s="484">
        <v>36981</v>
      </c>
      <c r="F560" s="483" t="s">
        <v>276</v>
      </c>
      <c r="G560" s="483">
        <v>50</v>
      </c>
      <c r="H560" s="483" t="s">
        <v>420</v>
      </c>
      <c r="I560" s="483" t="s">
        <v>32</v>
      </c>
      <c r="M560" s="483" t="s">
        <v>32</v>
      </c>
      <c r="N560" s="483">
        <v>53</v>
      </c>
      <c r="O560" s="483" t="s">
        <v>32</v>
      </c>
      <c r="Q560" s="486" t="s">
        <v>276</v>
      </c>
      <c r="R560" s="486">
        <v>6</v>
      </c>
    </row>
    <row r="561" ht="11.25">
      <c r="E561" s="484"/>
    </row>
    <row r="562" ht="11.25">
      <c r="E562" s="484"/>
    </row>
    <row r="563" spans="1:15" ht="12">
      <c r="A563" s="483">
        <v>12944</v>
      </c>
      <c r="B563" s="483" t="s">
        <v>418</v>
      </c>
      <c r="C563" s="483" t="s">
        <v>430</v>
      </c>
      <c r="D563" s="483" t="s">
        <v>70</v>
      </c>
      <c r="E563" s="484">
        <v>36739</v>
      </c>
      <c r="F563" s="483" t="s">
        <v>32</v>
      </c>
      <c r="G563" s="483">
        <v>13</v>
      </c>
      <c r="H563" s="483" t="s">
        <v>420</v>
      </c>
      <c r="I563" s="487">
        <f aca="true" t="shared" si="15" ref="I563:I604">IF(G563="","",IF(F563="&lt;","",G563))</f>
        <v>13</v>
      </c>
      <c r="M563" s="483" t="s">
        <v>32</v>
      </c>
      <c r="N563" s="483">
        <v>54</v>
      </c>
      <c r="O563" s="483" t="s">
        <v>32</v>
      </c>
    </row>
    <row r="564" spans="1:15" ht="12">
      <c r="A564" s="483">
        <v>12946</v>
      </c>
      <c r="B564" s="483" t="s">
        <v>418</v>
      </c>
      <c r="C564" s="483" t="s">
        <v>430</v>
      </c>
      <c r="D564" s="483" t="s">
        <v>70</v>
      </c>
      <c r="E564" s="484">
        <v>36769</v>
      </c>
      <c r="F564" s="483" t="s">
        <v>32</v>
      </c>
      <c r="G564" s="483">
        <v>13</v>
      </c>
      <c r="H564" s="483" t="s">
        <v>420</v>
      </c>
      <c r="I564" s="487">
        <f t="shared" si="15"/>
        <v>13</v>
      </c>
      <c r="M564" s="483" t="s">
        <v>32</v>
      </c>
      <c r="N564" s="483">
        <v>54</v>
      </c>
      <c r="O564" s="483" t="s">
        <v>32</v>
      </c>
    </row>
    <row r="565" spans="1:15" ht="12">
      <c r="A565" s="483">
        <v>12948</v>
      </c>
      <c r="B565" s="483" t="s">
        <v>418</v>
      </c>
      <c r="C565" s="483" t="s">
        <v>430</v>
      </c>
      <c r="D565" s="483" t="s">
        <v>70</v>
      </c>
      <c r="E565" s="484">
        <v>36782</v>
      </c>
      <c r="F565" s="483" t="s">
        <v>276</v>
      </c>
      <c r="G565" s="483">
        <v>6</v>
      </c>
      <c r="H565" s="483" t="s">
        <v>420</v>
      </c>
      <c r="I565" s="487">
        <f t="shared" si="15"/>
      </c>
      <c r="M565" s="483" t="s">
        <v>32</v>
      </c>
      <c r="N565" s="483">
        <v>54</v>
      </c>
      <c r="O565" s="483" t="s">
        <v>32</v>
      </c>
    </row>
    <row r="566" spans="1:15" ht="12">
      <c r="A566" s="483">
        <v>12950</v>
      </c>
      <c r="B566" s="483" t="s">
        <v>418</v>
      </c>
      <c r="C566" s="483" t="s">
        <v>430</v>
      </c>
      <c r="D566" s="483" t="s">
        <v>70</v>
      </c>
      <c r="E566" s="484">
        <v>36799</v>
      </c>
      <c r="F566" s="483" t="s">
        <v>276</v>
      </c>
      <c r="G566" s="483">
        <v>6</v>
      </c>
      <c r="H566" s="483" t="s">
        <v>420</v>
      </c>
      <c r="I566" s="487">
        <f t="shared" si="15"/>
      </c>
      <c r="M566" s="483" t="s">
        <v>32</v>
      </c>
      <c r="N566" s="483">
        <v>54</v>
      </c>
      <c r="O566" s="483" t="s">
        <v>32</v>
      </c>
    </row>
    <row r="567" spans="1:15" ht="12">
      <c r="A567" s="483">
        <v>12952</v>
      </c>
      <c r="B567" s="483" t="s">
        <v>418</v>
      </c>
      <c r="C567" s="483" t="s">
        <v>430</v>
      </c>
      <c r="D567" s="483" t="s">
        <v>70</v>
      </c>
      <c r="E567" s="484">
        <v>36894</v>
      </c>
      <c r="F567" s="483" t="s">
        <v>32</v>
      </c>
      <c r="G567" s="483">
        <v>0.006</v>
      </c>
      <c r="H567" s="483" t="s">
        <v>420</v>
      </c>
      <c r="I567" s="487">
        <f t="shared" si="15"/>
        <v>0.006</v>
      </c>
      <c r="M567" s="483" t="s">
        <v>32</v>
      </c>
      <c r="N567" s="483">
        <v>54</v>
      </c>
      <c r="O567" s="483" t="s">
        <v>32</v>
      </c>
    </row>
    <row r="568" spans="1:15" ht="12">
      <c r="A568" s="483">
        <v>12954</v>
      </c>
      <c r="B568" s="483" t="s">
        <v>418</v>
      </c>
      <c r="C568" s="483" t="s">
        <v>430</v>
      </c>
      <c r="D568" s="483" t="s">
        <v>70</v>
      </c>
      <c r="E568" s="484">
        <v>36922</v>
      </c>
      <c r="F568" s="483" t="s">
        <v>32</v>
      </c>
      <c r="G568" s="483">
        <v>0.006</v>
      </c>
      <c r="H568" s="483" t="s">
        <v>420</v>
      </c>
      <c r="I568" s="487">
        <f t="shared" si="15"/>
        <v>0.006</v>
      </c>
      <c r="M568" s="483" t="s">
        <v>32</v>
      </c>
      <c r="N568" s="483">
        <v>54</v>
      </c>
      <c r="O568" s="483" t="s">
        <v>32</v>
      </c>
    </row>
    <row r="569" spans="1:15" ht="12">
      <c r="A569" s="483">
        <v>12956</v>
      </c>
      <c r="B569" s="483" t="s">
        <v>418</v>
      </c>
      <c r="C569" s="483" t="s">
        <v>430</v>
      </c>
      <c r="D569" s="483" t="s">
        <v>70</v>
      </c>
      <c r="E569" s="484">
        <v>36958</v>
      </c>
      <c r="F569" s="483" t="s">
        <v>276</v>
      </c>
      <c r="G569" s="483">
        <v>5</v>
      </c>
      <c r="H569" s="483" t="s">
        <v>420</v>
      </c>
      <c r="I569" s="487">
        <f t="shared" si="15"/>
      </c>
      <c r="M569" s="483" t="s">
        <v>32</v>
      </c>
      <c r="N569" s="483">
        <v>54</v>
      </c>
      <c r="O569" s="483" t="s">
        <v>32</v>
      </c>
    </row>
    <row r="570" spans="1:15" ht="12">
      <c r="A570" s="483">
        <v>12958</v>
      </c>
      <c r="B570" s="483" t="s">
        <v>418</v>
      </c>
      <c r="C570" s="483" t="s">
        <v>430</v>
      </c>
      <c r="D570" s="483" t="s">
        <v>70</v>
      </c>
      <c r="E570" s="484">
        <v>36981</v>
      </c>
      <c r="F570" s="483" t="s">
        <v>276</v>
      </c>
      <c r="G570" s="483">
        <v>5</v>
      </c>
      <c r="H570" s="483" t="s">
        <v>420</v>
      </c>
      <c r="I570" s="487">
        <f t="shared" si="15"/>
      </c>
      <c r="M570" s="483" t="s">
        <v>32</v>
      </c>
      <c r="N570" s="483">
        <v>54</v>
      </c>
      <c r="O570" s="483" t="s">
        <v>32</v>
      </c>
    </row>
    <row r="571" spans="1:15" ht="12">
      <c r="A571" s="483">
        <v>12960</v>
      </c>
      <c r="B571" s="483" t="s">
        <v>418</v>
      </c>
      <c r="C571" s="483" t="s">
        <v>430</v>
      </c>
      <c r="D571" s="483" t="s">
        <v>70</v>
      </c>
      <c r="E571" s="484">
        <v>36984</v>
      </c>
      <c r="F571" s="483" t="s">
        <v>276</v>
      </c>
      <c r="G571" s="483">
        <v>1</v>
      </c>
      <c r="H571" s="483" t="s">
        <v>420</v>
      </c>
      <c r="I571" s="487">
        <f t="shared" si="15"/>
      </c>
      <c r="M571" s="483" t="s">
        <v>32</v>
      </c>
      <c r="N571" s="483">
        <v>54</v>
      </c>
      <c r="O571" s="483" t="s">
        <v>32</v>
      </c>
    </row>
    <row r="572" spans="1:15" ht="12">
      <c r="A572" s="483">
        <v>12962</v>
      </c>
      <c r="B572" s="483" t="s">
        <v>418</v>
      </c>
      <c r="C572" s="483" t="s">
        <v>430</v>
      </c>
      <c r="D572" s="483" t="s">
        <v>70</v>
      </c>
      <c r="E572" s="484">
        <v>37011</v>
      </c>
      <c r="F572" s="483" t="s">
        <v>276</v>
      </c>
      <c r="G572" s="483">
        <v>1</v>
      </c>
      <c r="H572" s="483" t="s">
        <v>420</v>
      </c>
      <c r="I572" s="487">
        <f t="shared" si="15"/>
      </c>
      <c r="M572" s="483" t="s">
        <v>32</v>
      </c>
      <c r="N572" s="483">
        <v>54</v>
      </c>
      <c r="O572" s="483" t="s">
        <v>32</v>
      </c>
    </row>
    <row r="573" spans="1:15" ht="12">
      <c r="A573" s="483">
        <v>12964</v>
      </c>
      <c r="B573" s="483" t="s">
        <v>418</v>
      </c>
      <c r="C573" s="483" t="s">
        <v>430</v>
      </c>
      <c r="D573" s="483" t="s">
        <v>70</v>
      </c>
      <c r="E573" s="484">
        <v>37012</v>
      </c>
      <c r="F573" s="483" t="s">
        <v>276</v>
      </c>
      <c r="G573" s="483">
        <v>5</v>
      </c>
      <c r="H573" s="483" t="s">
        <v>420</v>
      </c>
      <c r="I573" s="487">
        <f t="shared" si="15"/>
      </c>
      <c r="M573" s="483" t="s">
        <v>32</v>
      </c>
      <c r="N573" s="483">
        <v>54</v>
      </c>
      <c r="O573" s="483" t="s">
        <v>32</v>
      </c>
    </row>
    <row r="574" spans="1:15" ht="12">
      <c r="A574" s="483">
        <v>12966</v>
      </c>
      <c r="B574" s="483" t="s">
        <v>418</v>
      </c>
      <c r="C574" s="483" t="s">
        <v>430</v>
      </c>
      <c r="D574" s="483" t="s">
        <v>70</v>
      </c>
      <c r="E574" s="484">
        <v>37042</v>
      </c>
      <c r="F574" s="483" t="s">
        <v>276</v>
      </c>
      <c r="G574" s="483">
        <v>5</v>
      </c>
      <c r="H574" s="483" t="s">
        <v>420</v>
      </c>
      <c r="I574" s="487">
        <f t="shared" si="15"/>
      </c>
      <c r="M574" s="483" t="s">
        <v>32</v>
      </c>
      <c r="N574" s="483">
        <v>54</v>
      </c>
      <c r="O574" s="483" t="s">
        <v>32</v>
      </c>
    </row>
    <row r="575" spans="1:15" ht="12">
      <c r="A575" s="483">
        <v>12968</v>
      </c>
      <c r="B575" s="483" t="s">
        <v>418</v>
      </c>
      <c r="C575" s="483" t="s">
        <v>430</v>
      </c>
      <c r="D575" s="483" t="s">
        <v>70</v>
      </c>
      <c r="E575" s="484">
        <v>37074</v>
      </c>
      <c r="F575" s="483" t="s">
        <v>32</v>
      </c>
      <c r="G575" s="483">
        <v>8</v>
      </c>
      <c r="H575" s="483" t="s">
        <v>420</v>
      </c>
      <c r="I575" s="487">
        <f t="shared" si="15"/>
        <v>8</v>
      </c>
      <c r="M575" s="483" t="s">
        <v>32</v>
      </c>
      <c r="N575" s="483">
        <v>54</v>
      </c>
      <c r="O575" s="483" t="s">
        <v>32</v>
      </c>
    </row>
    <row r="576" spans="1:15" ht="12">
      <c r="A576" s="483">
        <v>12970</v>
      </c>
      <c r="B576" s="483" t="s">
        <v>418</v>
      </c>
      <c r="C576" s="483" t="s">
        <v>430</v>
      </c>
      <c r="D576" s="483" t="s">
        <v>70</v>
      </c>
      <c r="E576" s="484">
        <v>37103</v>
      </c>
      <c r="F576" s="483" t="s">
        <v>32</v>
      </c>
      <c r="G576" s="483">
        <v>8</v>
      </c>
      <c r="H576" s="483" t="s">
        <v>420</v>
      </c>
      <c r="I576" s="487">
        <f t="shared" si="15"/>
        <v>8</v>
      </c>
      <c r="M576" s="483" t="s">
        <v>32</v>
      </c>
      <c r="N576" s="483">
        <v>54</v>
      </c>
      <c r="O576" s="483" t="s">
        <v>32</v>
      </c>
    </row>
    <row r="577" spans="1:15" ht="12">
      <c r="A577" s="483">
        <v>12972</v>
      </c>
      <c r="B577" s="483" t="s">
        <v>418</v>
      </c>
      <c r="C577" s="483" t="s">
        <v>430</v>
      </c>
      <c r="D577" s="483" t="s">
        <v>70</v>
      </c>
      <c r="E577" s="484">
        <v>37112</v>
      </c>
      <c r="F577" s="483" t="s">
        <v>32</v>
      </c>
      <c r="G577" s="483">
        <v>8</v>
      </c>
      <c r="H577" s="483" t="s">
        <v>420</v>
      </c>
      <c r="I577" s="487">
        <f t="shared" si="15"/>
        <v>8</v>
      </c>
      <c r="M577" s="483" t="s">
        <v>32</v>
      </c>
      <c r="N577" s="483">
        <v>54</v>
      </c>
      <c r="O577" s="483" t="s">
        <v>32</v>
      </c>
    </row>
    <row r="578" spans="1:15" ht="12">
      <c r="A578" s="483">
        <v>12974</v>
      </c>
      <c r="B578" s="483" t="s">
        <v>418</v>
      </c>
      <c r="C578" s="483" t="s">
        <v>430</v>
      </c>
      <c r="D578" s="483" t="s">
        <v>70</v>
      </c>
      <c r="E578" s="484">
        <v>37134</v>
      </c>
      <c r="F578" s="483" t="s">
        <v>32</v>
      </c>
      <c r="G578" s="483">
        <v>8</v>
      </c>
      <c r="H578" s="483" t="s">
        <v>420</v>
      </c>
      <c r="I578" s="487">
        <f t="shared" si="15"/>
        <v>8</v>
      </c>
      <c r="M578" s="483" t="s">
        <v>32</v>
      </c>
      <c r="N578" s="483">
        <v>54</v>
      </c>
      <c r="O578" s="483" t="s">
        <v>32</v>
      </c>
    </row>
    <row r="579" spans="1:15" ht="12">
      <c r="A579" s="483">
        <v>12976</v>
      </c>
      <c r="B579" s="483" t="s">
        <v>418</v>
      </c>
      <c r="C579" s="483" t="s">
        <v>430</v>
      </c>
      <c r="D579" s="483" t="s">
        <v>70</v>
      </c>
      <c r="E579" s="484">
        <v>37152</v>
      </c>
      <c r="F579" s="483" t="s">
        <v>32</v>
      </c>
      <c r="G579" s="483">
        <v>10</v>
      </c>
      <c r="H579" s="483" t="s">
        <v>420</v>
      </c>
      <c r="I579" s="487">
        <f t="shared" si="15"/>
        <v>10</v>
      </c>
      <c r="M579" s="483" t="s">
        <v>32</v>
      </c>
      <c r="N579" s="483">
        <v>54</v>
      </c>
      <c r="O579" s="483" t="s">
        <v>32</v>
      </c>
    </row>
    <row r="580" spans="1:15" ht="12">
      <c r="A580" s="483">
        <v>12978</v>
      </c>
      <c r="B580" s="483" t="s">
        <v>418</v>
      </c>
      <c r="C580" s="483" t="s">
        <v>430</v>
      </c>
      <c r="D580" s="483" t="s">
        <v>70</v>
      </c>
      <c r="E580" s="484">
        <v>37164</v>
      </c>
      <c r="F580" s="483" t="s">
        <v>32</v>
      </c>
      <c r="G580" s="483">
        <v>10</v>
      </c>
      <c r="H580" s="483" t="s">
        <v>420</v>
      </c>
      <c r="I580" s="487">
        <f t="shared" si="15"/>
        <v>10</v>
      </c>
      <c r="M580" s="483" t="s">
        <v>32</v>
      </c>
      <c r="N580" s="483">
        <v>54</v>
      </c>
      <c r="O580" s="483" t="s">
        <v>32</v>
      </c>
    </row>
    <row r="581" spans="1:15" ht="12">
      <c r="A581" s="483">
        <v>12980</v>
      </c>
      <c r="B581" s="483" t="s">
        <v>418</v>
      </c>
      <c r="C581" s="483" t="s">
        <v>430</v>
      </c>
      <c r="D581" s="483" t="s">
        <v>70</v>
      </c>
      <c r="E581" s="484">
        <v>37166</v>
      </c>
      <c r="F581" s="483" t="s">
        <v>32</v>
      </c>
      <c r="G581" s="483">
        <v>17</v>
      </c>
      <c r="H581" s="483" t="s">
        <v>420</v>
      </c>
      <c r="I581" s="487">
        <f t="shared" si="15"/>
        <v>17</v>
      </c>
      <c r="M581" s="483" t="s">
        <v>32</v>
      </c>
      <c r="N581" s="483">
        <v>54</v>
      </c>
      <c r="O581" s="483" t="s">
        <v>32</v>
      </c>
    </row>
    <row r="582" spans="1:15" ht="12">
      <c r="A582" s="483">
        <v>12982</v>
      </c>
      <c r="B582" s="483" t="s">
        <v>418</v>
      </c>
      <c r="C582" s="483" t="s">
        <v>430</v>
      </c>
      <c r="D582" s="483" t="s">
        <v>70</v>
      </c>
      <c r="E582" s="484">
        <v>37195</v>
      </c>
      <c r="F582" s="483" t="s">
        <v>32</v>
      </c>
      <c r="G582" s="483">
        <v>17</v>
      </c>
      <c r="H582" s="483" t="s">
        <v>420</v>
      </c>
      <c r="I582" s="487">
        <f t="shared" si="15"/>
        <v>17</v>
      </c>
      <c r="M582" s="483" t="s">
        <v>32</v>
      </c>
      <c r="N582" s="483">
        <v>54</v>
      </c>
      <c r="O582" s="483" t="s">
        <v>32</v>
      </c>
    </row>
    <row r="583" spans="1:15" ht="12">
      <c r="A583" s="483">
        <v>12984</v>
      </c>
      <c r="B583" s="483" t="s">
        <v>418</v>
      </c>
      <c r="C583" s="483" t="s">
        <v>430</v>
      </c>
      <c r="D583" s="483" t="s">
        <v>70</v>
      </c>
      <c r="E583" s="484">
        <v>37259</v>
      </c>
      <c r="F583" s="483" t="s">
        <v>32</v>
      </c>
      <c r="G583" s="483">
        <v>34</v>
      </c>
      <c r="H583" s="483" t="s">
        <v>420</v>
      </c>
      <c r="I583" s="487">
        <f t="shared" si="15"/>
        <v>34</v>
      </c>
      <c r="M583" s="483" t="s">
        <v>32</v>
      </c>
      <c r="N583" s="483">
        <v>54</v>
      </c>
      <c r="O583" s="483" t="s">
        <v>32</v>
      </c>
    </row>
    <row r="584" spans="1:15" ht="12">
      <c r="A584" s="483">
        <v>12945</v>
      </c>
      <c r="B584" s="483" t="s">
        <v>418</v>
      </c>
      <c r="C584" s="483" t="s">
        <v>431</v>
      </c>
      <c r="D584" s="483" t="s">
        <v>70</v>
      </c>
      <c r="E584" s="484">
        <v>37287</v>
      </c>
      <c r="F584" s="483" t="s">
        <v>32</v>
      </c>
      <c r="G584" s="483">
        <v>34</v>
      </c>
      <c r="H584" s="483" t="s">
        <v>420</v>
      </c>
      <c r="I584" s="487">
        <f t="shared" si="15"/>
        <v>34</v>
      </c>
      <c r="M584" s="483" t="s">
        <v>32</v>
      </c>
      <c r="N584" s="483">
        <v>54</v>
      </c>
      <c r="O584" s="483" t="s">
        <v>32</v>
      </c>
    </row>
    <row r="585" spans="1:15" ht="12">
      <c r="A585" s="483">
        <v>12947</v>
      </c>
      <c r="B585" s="483" t="s">
        <v>418</v>
      </c>
      <c r="C585" s="483" t="s">
        <v>431</v>
      </c>
      <c r="D585" s="483" t="s">
        <v>70</v>
      </c>
      <c r="E585" s="484">
        <v>37292</v>
      </c>
      <c r="F585" s="483" t="s">
        <v>276</v>
      </c>
      <c r="G585" s="483">
        <v>5</v>
      </c>
      <c r="H585" s="483" t="s">
        <v>420</v>
      </c>
      <c r="I585" s="487">
        <f t="shared" si="15"/>
      </c>
      <c r="M585" s="483" t="s">
        <v>32</v>
      </c>
      <c r="N585" s="483">
        <v>54</v>
      </c>
      <c r="O585" s="483" t="s">
        <v>32</v>
      </c>
    </row>
    <row r="586" spans="1:15" ht="12">
      <c r="A586" s="483">
        <v>12949</v>
      </c>
      <c r="B586" s="483" t="s">
        <v>418</v>
      </c>
      <c r="C586" s="483" t="s">
        <v>431</v>
      </c>
      <c r="D586" s="483" t="s">
        <v>70</v>
      </c>
      <c r="E586" s="484">
        <v>37315</v>
      </c>
      <c r="F586" s="483" t="s">
        <v>276</v>
      </c>
      <c r="G586" s="483">
        <v>5</v>
      </c>
      <c r="H586" s="483" t="s">
        <v>420</v>
      </c>
      <c r="I586" s="487">
        <f t="shared" si="15"/>
      </c>
      <c r="M586" s="483" t="s">
        <v>32</v>
      </c>
      <c r="N586" s="483">
        <v>54</v>
      </c>
      <c r="O586" s="483" t="s">
        <v>32</v>
      </c>
    </row>
    <row r="587" spans="1:15" ht="12">
      <c r="A587" s="483">
        <v>12951</v>
      </c>
      <c r="B587" s="483" t="s">
        <v>418</v>
      </c>
      <c r="C587" s="483" t="s">
        <v>431</v>
      </c>
      <c r="D587" s="483" t="s">
        <v>70</v>
      </c>
      <c r="E587" s="484">
        <v>37348</v>
      </c>
      <c r="F587" s="483" t="s">
        <v>276</v>
      </c>
      <c r="G587" s="483">
        <v>5</v>
      </c>
      <c r="H587" s="483" t="s">
        <v>420</v>
      </c>
      <c r="I587" s="487">
        <f t="shared" si="15"/>
      </c>
      <c r="M587" s="483" t="s">
        <v>32</v>
      </c>
      <c r="N587" s="483">
        <v>54</v>
      </c>
      <c r="O587" s="483" t="s">
        <v>32</v>
      </c>
    </row>
    <row r="588" spans="1:15" ht="12">
      <c r="A588" s="483">
        <v>12953</v>
      </c>
      <c r="B588" s="483" t="s">
        <v>418</v>
      </c>
      <c r="C588" s="483" t="s">
        <v>431</v>
      </c>
      <c r="D588" s="483" t="s">
        <v>70</v>
      </c>
      <c r="E588" s="484">
        <v>37376</v>
      </c>
      <c r="F588" s="483" t="s">
        <v>276</v>
      </c>
      <c r="G588" s="483">
        <v>5</v>
      </c>
      <c r="H588" s="483" t="s">
        <v>420</v>
      </c>
      <c r="I588" s="487">
        <f t="shared" si="15"/>
      </c>
      <c r="M588" s="483" t="s">
        <v>32</v>
      </c>
      <c r="N588" s="483">
        <v>54</v>
      </c>
      <c r="O588" s="483" t="s">
        <v>32</v>
      </c>
    </row>
    <row r="589" spans="1:15" ht="12">
      <c r="A589" s="483">
        <v>12955</v>
      </c>
      <c r="B589" s="483" t="s">
        <v>418</v>
      </c>
      <c r="C589" s="483" t="s">
        <v>431</v>
      </c>
      <c r="D589" s="483" t="s">
        <v>70</v>
      </c>
      <c r="E589" s="484">
        <v>37439</v>
      </c>
      <c r="F589" s="483" t="s">
        <v>276</v>
      </c>
      <c r="G589" s="483">
        <v>5</v>
      </c>
      <c r="H589" s="483" t="s">
        <v>420</v>
      </c>
      <c r="I589" s="487">
        <f t="shared" si="15"/>
      </c>
      <c r="M589" s="483" t="s">
        <v>32</v>
      </c>
      <c r="N589" s="483">
        <v>54</v>
      </c>
      <c r="O589" s="483" t="s">
        <v>32</v>
      </c>
    </row>
    <row r="590" spans="1:15" ht="12">
      <c r="A590" s="483">
        <v>12957</v>
      </c>
      <c r="B590" s="483" t="s">
        <v>418</v>
      </c>
      <c r="C590" s="483" t="s">
        <v>431</v>
      </c>
      <c r="D590" s="483" t="s">
        <v>70</v>
      </c>
      <c r="E590" s="484">
        <v>37468</v>
      </c>
      <c r="F590" s="483" t="s">
        <v>276</v>
      </c>
      <c r="G590" s="483">
        <v>5</v>
      </c>
      <c r="H590" s="483" t="s">
        <v>420</v>
      </c>
      <c r="I590" s="487">
        <f t="shared" si="15"/>
      </c>
      <c r="M590" s="483" t="s">
        <v>32</v>
      </c>
      <c r="N590" s="483">
        <v>54</v>
      </c>
      <c r="O590" s="483" t="s">
        <v>32</v>
      </c>
    </row>
    <row r="591" spans="1:15" ht="12">
      <c r="A591" s="483">
        <v>12959</v>
      </c>
      <c r="B591" s="483" t="s">
        <v>418</v>
      </c>
      <c r="C591" s="483" t="s">
        <v>431</v>
      </c>
      <c r="D591" s="483" t="s">
        <v>70</v>
      </c>
      <c r="E591" s="484">
        <v>37475</v>
      </c>
      <c r="F591" s="483" t="s">
        <v>370</v>
      </c>
      <c r="G591" s="483">
        <v>3.3</v>
      </c>
      <c r="H591" s="483" t="s">
        <v>420</v>
      </c>
      <c r="I591" s="487">
        <f t="shared" si="15"/>
        <v>3.3</v>
      </c>
      <c r="M591" s="483" t="s">
        <v>32</v>
      </c>
      <c r="N591" s="483">
        <v>54</v>
      </c>
      <c r="O591" s="483" t="s">
        <v>32</v>
      </c>
    </row>
    <row r="592" spans="1:15" ht="12">
      <c r="A592" s="483">
        <v>12961</v>
      </c>
      <c r="B592" s="483" t="s">
        <v>418</v>
      </c>
      <c r="C592" s="483" t="s">
        <v>431</v>
      </c>
      <c r="D592" s="483" t="s">
        <v>70</v>
      </c>
      <c r="E592" s="484">
        <v>37499</v>
      </c>
      <c r="F592" s="483" t="s">
        <v>370</v>
      </c>
      <c r="G592" s="483">
        <v>3.3</v>
      </c>
      <c r="H592" s="483" t="s">
        <v>420</v>
      </c>
      <c r="I592" s="487">
        <f t="shared" si="15"/>
        <v>3.3</v>
      </c>
      <c r="M592" s="483" t="s">
        <v>32</v>
      </c>
      <c r="N592" s="483">
        <v>54</v>
      </c>
      <c r="O592" s="483" t="s">
        <v>32</v>
      </c>
    </row>
    <row r="593" spans="1:15" ht="12">
      <c r="A593" s="483">
        <v>12963</v>
      </c>
      <c r="B593" s="483" t="s">
        <v>418</v>
      </c>
      <c r="C593" s="483" t="s">
        <v>431</v>
      </c>
      <c r="D593" s="483" t="s">
        <v>70</v>
      </c>
      <c r="E593" s="484">
        <v>37503</v>
      </c>
      <c r="F593" s="483" t="s">
        <v>399</v>
      </c>
      <c r="G593" s="483">
        <v>4.8</v>
      </c>
      <c r="H593" s="483" t="s">
        <v>420</v>
      </c>
      <c r="I593" s="487">
        <f t="shared" si="15"/>
        <v>4.8</v>
      </c>
      <c r="M593" s="483" t="s">
        <v>32</v>
      </c>
      <c r="N593" s="483">
        <v>54</v>
      </c>
      <c r="O593" s="483" t="s">
        <v>32</v>
      </c>
    </row>
    <row r="594" spans="1:15" ht="12">
      <c r="A594" s="483">
        <v>12965</v>
      </c>
      <c r="B594" s="483" t="s">
        <v>418</v>
      </c>
      <c r="C594" s="483" t="s">
        <v>431</v>
      </c>
      <c r="D594" s="483" t="s">
        <v>70</v>
      </c>
      <c r="E594" s="484">
        <v>37529</v>
      </c>
      <c r="F594" s="483" t="s">
        <v>399</v>
      </c>
      <c r="G594" s="483">
        <v>4.8</v>
      </c>
      <c r="H594" s="483" t="s">
        <v>420</v>
      </c>
      <c r="I594" s="487">
        <f t="shared" si="15"/>
        <v>4.8</v>
      </c>
      <c r="M594" s="483" t="s">
        <v>32</v>
      </c>
      <c r="N594" s="483">
        <v>54</v>
      </c>
      <c r="O594" s="483" t="s">
        <v>32</v>
      </c>
    </row>
    <row r="595" spans="1:15" ht="12">
      <c r="A595" s="483">
        <v>12967</v>
      </c>
      <c r="B595" s="483" t="s">
        <v>418</v>
      </c>
      <c r="C595" s="483" t="s">
        <v>431</v>
      </c>
      <c r="D595" s="483" t="s">
        <v>70</v>
      </c>
      <c r="E595" s="484">
        <v>37531</v>
      </c>
      <c r="F595" s="483" t="s">
        <v>276</v>
      </c>
      <c r="G595" s="483">
        <v>5</v>
      </c>
      <c r="H595" s="483" t="s">
        <v>420</v>
      </c>
      <c r="I595" s="487">
        <f t="shared" si="15"/>
      </c>
      <c r="M595" s="483" t="s">
        <v>32</v>
      </c>
      <c r="N595" s="483">
        <v>54</v>
      </c>
      <c r="O595" s="483" t="s">
        <v>32</v>
      </c>
    </row>
    <row r="596" spans="1:15" ht="12">
      <c r="A596" s="483">
        <v>12969</v>
      </c>
      <c r="B596" s="483" t="s">
        <v>418</v>
      </c>
      <c r="C596" s="483" t="s">
        <v>431</v>
      </c>
      <c r="D596" s="483" t="s">
        <v>70</v>
      </c>
      <c r="E596" s="484">
        <v>37560</v>
      </c>
      <c r="F596" s="483" t="s">
        <v>276</v>
      </c>
      <c r="G596" s="483">
        <v>5</v>
      </c>
      <c r="H596" s="483" t="s">
        <v>420</v>
      </c>
      <c r="I596" s="487">
        <f t="shared" si="15"/>
      </c>
      <c r="M596" s="483" t="s">
        <v>32</v>
      </c>
      <c r="N596" s="483">
        <v>54</v>
      </c>
      <c r="O596" s="483" t="s">
        <v>32</v>
      </c>
    </row>
    <row r="597" spans="1:15" ht="12">
      <c r="A597" s="483">
        <v>12971</v>
      </c>
      <c r="B597" s="483" t="s">
        <v>418</v>
      </c>
      <c r="C597" s="483" t="s">
        <v>431</v>
      </c>
      <c r="D597" s="483" t="s">
        <v>70</v>
      </c>
      <c r="E597" s="484">
        <v>37566</v>
      </c>
      <c r="F597" s="483" t="s">
        <v>276</v>
      </c>
      <c r="G597" s="483">
        <v>25</v>
      </c>
      <c r="H597" s="483" t="s">
        <v>420</v>
      </c>
      <c r="I597" s="487">
        <f t="shared" si="15"/>
      </c>
      <c r="M597" s="483" t="s">
        <v>32</v>
      </c>
      <c r="N597" s="483">
        <v>54</v>
      </c>
      <c r="O597" s="483" t="s">
        <v>32</v>
      </c>
    </row>
    <row r="598" spans="1:15" ht="12">
      <c r="A598" s="483">
        <v>12973</v>
      </c>
      <c r="B598" s="483" t="s">
        <v>418</v>
      </c>
      <c r="C598" s="483" t="s">
        <v>431</v>
      </c>
      <c r="D598" s="483" t="s">
        <v>70</v>
      </c>
      <c r="E598" s="484">
        <v>37590</v>
      </c>
      <c r="F598" s="483" t="s">
        <v>276</v>
      </c>
      <c r="G598" s="483">
        <v>25</v>
      </c>
      <c r="H598" s="483" t="s">
        <v>420</v>
      </c>
      <c r="I598" s="487">
        <f t="shared" si="15"/>
      </c>
      <c r="M598" s="483" t="s">
        <v>32</v>
      </c>
      <c r="N598" s="483">
        <v>54</v>
      </c>
      <c r="O598" s="483" t="s">
        <v>32</v>
      </c>
    </row>
    <row r="599" spans="1:15" ht="12">
      <c r="A599" s="483">
        <v>12975</v>
      </c>
      <c r="B599" s="483" t="s">
        <v>418</v>
      </c>
      <c r="C599" s="483" t="s">
        <v>431</v>
      </c>
      <c r="D599" s="483" t="s">
        <v>70</v>
      </c>
      <c r="E599" s="484">
        <v>37594</v>
      </c>
      <c r="F599" s="483" t="s">
        <v>32</v>
      </c>
      <c r="G599" s="483">
        <v>6</v>
      </c>
      <c r="H599" s="483" t="s">
        <v>420</v>
      </c>
      <c r="I599" s="487">
        <f t="shared" si="15"/>
        <v>6</v>
      </c>
      <c r="M599" s="483" t="s">
        <v>32</v>
      </c>
      <c r="N599" s="483">
        <v>54</v>
      </c>
      <c r="O599" s="483" t="s">
        <v>32</v>
      </c>
    </row>
    <row r="600" spans="1:15" ht="12">
      <c r="A600" s="483">
        <v>12977</v>
      </c>
      <c r="B600" s="483" t="s">
        <v>418</v>
      </c>
      <c r="C600" s="483" t="s">
        <v>431</v>
      </c>
      <c r="D600" s="483" t="s">
        <v>70</v>
      </c>
      <c r="E600" s="484">
        <v>37621</v>
      </c>
      <c r="F600" s="483" t="s">
        <v>32</v>
      </c>
      <c r="G600" s="483">
        <v>6</v>
      </c>
      <c r="H600" s="483" t="s">
        <v>420</v>
      </c>
      <c r="I600" s="487">
        <f t="shared" si="15"/>
        <v>6</v>
      </c>
      <c r="M600" s="483" t="s">
        <v>32</v>
      </c>
      <c r="N600" s="483">
        <v>54</v>
      </c>
      <c r="O600" s="483" t="s">
        <v>32</v>
      </c>
    </row>
    <row r="601" spans="1:15" ht="12">
      <c r="A601" s="483">
        <v>12979</v>
      </c>
      <c r="B601" s="483" t="s">
        <v>418</v>
      </c>
      <c r="C601" s="483" t="s">
        <v>431</v>
      </c>
      <c r="D601" s="483" t="s">
        <v>70</v>
      </c>
      <c r="E601" s="484">
        <v>37623</v>
      </c>
      <c r="F601" s="483" t="s">
        <v>32</v>
      </c>
      <c r="G601" s="483">
        <v>5</v>
      </c>
      <c r="H601" s="483" t="s">
        <v>420</v>
      </c>
      <c r="I601" s="487">
        <f t="shared" si="15"/>
        <v>5</v>
      </c>
      <c r="M601" s="483" t="s">
        <v>32</v>
      </c>
      <c r="N601" s="483">
        <v>54</v>
      </c>
      <c r="O601" s="483" t="s">
        <v>32</v>
      </c>
    </row>
    <row r="602" spans="1:15" ht="12">
      <c r="A602" s="483">
        <v>12981</v>
      </c>
      <c r="B602" s="483" t="s">
        <v>418</v>
      </c>
      <c r="C602" s="483" t="s">
        <v>431</v>
      </c>
      <c r="D602" s="483" t="s">
        <v>70</v>
      </c>
      <c r="E602" s="484">
        <v>37652</v>
      </c>
      <c r="F602" s="483" t="s">
        <v>32</v>
      </c>
      <c r="G602" s="483">
        <v>5</v>
      </c>
      <c r="H602" s="483" t="s">
        <v>420</v>
      </c>
      <c r="I602" s="487">
        <f t="shared" si="15"/>
        <v>5</v>
      </c>
      <c r="M602" s="483" t="s">
        <v>32</v>
      </c>
      <c r="N602" s="483">
        <v>54</v>
      </c>
      <c r="O602" s="483" t="s">
        <v>32</v>
      </c>
    </row>
    <row r="603" spans="1:15" ht="12">
      <c r="A603" s="483">
        <v>12983</v>
      </c>
      <c r="B603" s="483" t="s">
        <v>418</v>
      </c>
      <c r="C603" s="483" t="s">
        <v>431</v>
      </c>
      <c r="D603" s="483" t="s">
        <v>70</v>
      </c>
      <c r="E603" s="484">
        <v>37658</v>
      </c>
      <c r="F603" s="483" t="s">
        <v>32</v>
      </c>
      <c r="G603" s="483">
        <v>3</v>
      </c>
      <c r="H603" s="483" t="s">
        <v>420</v>
      </c>
      <c r="I603" s="487">
        <f t="shared" si="15"/>
        <v>3</v>
      </c>
      <c r="M603" s="483" t="s">
        <v>32</v>
      </c>
      <c r="N603" s="483">
        <v>54</v>
      </c>
      <c r="O603" s="483" t="s">
        <v>32</v>
      </c>
    </row>
    <row r="604" spans="1:16" ht="12">
      <c r="A604" s="483">
        <v>12985</v>
      </c>
      <c r="B604" s="483" t="s">
        <v>418</v>
      </c>
      <c r="C604" s="483" t="s">
        <v>431</v>
      </c>
      <c r="D604" s="483" t="s">
        <v>70</v>
      </c>
      <c r="E604" s="484">
        <v>37680</v>
      </c>
      <c r="F604" s="483" t="s">
        <v>32</v>
      </c>
      <c r="G604" s="483">
        <v>3</v>
      </c>
      <c r="H604" s="483" t="s">
        <v>420</v>
      </c>
      <c r="I604" s="487">
        <f t="shared" si="15"/>
        <v>3</v>
      </c>
      <c r="J604" s="485">
        <f>AVERAGE(I563:I604)</f>
        <v>9.34216666666667</v>
      </c>
      <c r="K604" s="485">
        <f>MAX(I563:I604)</f>
        <v>34</v>
      </c>
      <c r="L604" s="485">
        <f>MIN(I563:I604)</f>
        <v>0.006</v>
      </c>
      <c r="M604" s="483" t="s">
        <v>32</v>
      </c>
      <c r="N604" s="483">
        <v>54</v>
      </c>
      <c r="O604" s="483" t="s">
        <v>32</v>
      </c>
      <c r="P604" s="486">
        <v>34</v>
      </c>
    </row>
    <row r="605" ht="11.25">
      <c r="E605" s="484"/>
    </row>
    <row r="606" ht="11.25">
      <c r="E606" s="484"/>
    </row>
    <row r="607" spans="1:15" ht="11.25">
      <c r="A607" s="483">
        <v>12986</v>
      </c>
      <c r="B607" s="483" t="s">
        <v>418</v>
      </c>
      <c r="C607" s="483" t="s">
        <v>430</v>
      </c>
      <c r="D607" s="483" t="s">
        <v>435</v>
      </c>
      <c r="E607" s="484">
        <v>36782</v>
      </c>
      <c r="F607" s="483" t="s">
        <v>276</v>
      </c>
      <c r="G607" s="483">
        <v>6</v>
      </c>
      <c r="H607" s="483" t="s">
        <v>420</v>
      </c>
      <c r="I607" s="483" t="s">
        <v>32</v>
      </c>
      <c r="M607" s="483" t="s">
        <v>32</v>
      </c>
      <c r="N607" s="483">
        <v>55</v>
      </c>
      <c r="O607" s="483" t="s">
        <v>32</v>
      </c>
    </row>
    <row r="608" spans="1:15" ht="11.25">
      <c r="A608" s="483">
        <v>12987</v>
      </c>
      <c r="B608" s="483" t="s">
        <v>418</v>
      </c>
      <c r="C608" s="483" t="s">
        <v>430</v>
      </c>
      <c r="D608" s="483" t="s">
        <v>435</v>
      </c>
      <c r="E608" s="484">
        <v>36958</v>
      </c>
      <c r="F608" s="483" t="s">
        <v>276</v>
      </c>
      <c r="G608" s="483">
        <v>10</v>
      </c>
      <c r="H608" s="483" t="s">
        <v>420</v>
      </c>
      <c r="I608" s="483" t="s">
        <v>32</v>
      </c>
      <c r="M608" s="483" t="s">
        <v>32</v>
      </c>
      <c r="N608" s="483">
        <v>55</v>
      </c>
      <c r="O608" s="483" t="s">
        <v>32</v>
      </c>
    </row>
    <row r="609" ht="11.25">
      <c r="E609" s="484"/>
    </row>
    <row r="610" ht="11.25">
      <c r="E610" s="484"/>
    </row>
    <row r="611" spans="1:15" ht="12">
      <c r="A611" s="483">
        <v>12055</v>
      </c>
      <c r="B611" s="483" t="s">
        <v>418</v>
      </c>
      <c r="C611" s="483" t="s">
        <v>419</v>
      </c>
      <c r="D611" s="483" t="s">
        <v>436</v>
      </c>
      <c r="E611" s="484">
        <v>36739</v>
      </c>
      <c r="F611" s="483" t="s">
        <v>276</v>
      </c>
      <c r="G611" s="483">
        <v>0.47</v>
      </c>
      <c r="H611" s="483" t="s">
        <v>420</v>
      </c>
      <c r="I611" s="487">
        <f aca="true" t="shared" si="16" ref="I611:I636">IF(G611="","",IF(F611="&lt;","",G611))</f>
      </c>
      <c r="M611" s="483" t="s">
        <v>32</v>
      </c>
      <c r="N611" s="483">
        <v>57</v>
      </c>
      <c r="O611" s="483" t="s">
        <v>32</v>
      </c>
    </row>
    <row r="612" spans="1:15" ht="12">
      <c r="A612" s="483">
        <v>12057</v>
      </c>
      <c r="B612" s="483" t="s">
        <v>418</v>
      </c>
      <c r="C612" s="483" t="s">
        <v>419</v>
      </c>
      <c r="D612" s="483" t="s">
        <v>436</v>
      </c>
      <c r="E612" s="484">
        <v>36782</v>
      </c>
      <c r="F612" s="483" t="s">
        <v>276</v>
      </c>
      <c r="G612" s="483">
        <v>0.3</v>
      </c>
      <c r="H612" s="483" t="s">
        <v>420</v>
      </c>
      <c r="I612" s="487">
        <f t="shared" si="16"/>
      </c>
      <c r="M612" s="483" t="s">
        <v>32</v>
      </c>
      <c r="N612" s="483">
        <v>57</v>
      </c>
      <c r="O612" s="483" t="s">
        <v>32</v>
      </c>
    </row>
    <row r="613" spans="1:15" ht="12">
      <c r="A613" s="483">
        <v>12059</v>
      </c>
      <c r="B613" s="483" t="s">
        <v>418</v>
      </c>
      <c r="C613" s="483" t="s">
        <v>419</v>
      </c>
      <c r="D613" s="483" t="s">
        <v>436</v>
      </c>
      <c r="E613" s="484">
        <v>36803</v>
      </c>
      <c r="F613" s="483" t="s">
        <v>276</v>
      </c>
      <c r="G613" s="483">
        <v>0.3</v>
      </c>
      <c r="H613" s="483" t="s">
        <v>420</v>
      </c>
      <c r="I613" s="487">
        <f t="shared" si="16"/>
      </c>
      <c r="M613" s="483" t="s">
        <v>32</v>
      </c>
      <c r="N613" s="483">
        <v>57</v>
      </c>
      <c r="O613" s="483" t="s">
        <v>32</v>
      </c>
    </row>
    <row r="614" spans="1:15" ht="12">
      <c r="A614" s="483">
        <v>12061</v>
      </c>
      <c r="B614" s="483" t="s">
        <v>418</v>
      </c>
      <c r="C614" s="483" t="s">
        <v>419</v>
      </c>
      <c r="D614" s="483" t="s">
        <v>436</v>
      </c>
      <c r="E614" s="484">
        <v>36831</v>
      </c>
      <c r="F614" s="483" t="s">
        <v>276</v>
      </c>
      <c r="G614" s="483">
        <v>0.3</v>
      </c>
      <c r="H614" s="483" t="s">
        <v>420</v>
      </c>
      <c r="I614" s="487">
        <f t="shared" si="16"/>
      </c>
      <c r="M614" s="483" t="s">
        <v>32</v>
      </c>
      <c r="N614" s="483">
        <v>57</v>
      </c>
      <c r="O614" s="483" t="s">
        <v>32</v>
      </c>
    </row>
    <row r="615" spans="1:15" ht="12">
      <c r="A615" s="483">
        <v>12063</v>
      </c>
      <c r="B615" s="483" t="s">
        <v>418</v>
      </c>
      <c r="C615" s="483" t="s">
        <v>419</v>
      </c>
      <c r="D615" s="483" t="s">
        <v>436</v>
      </c>
      <c r="E615" s="484">
        <v>36865</v>
      </c>
      <c r="F615" s="483" t="s">
        <v>276</v>
      </c>
      <c r="G615" s="483">
        <v>0.3</v>
      </c>
      <c r="H615" s="483" t="s">
        <v>420</v>
      </c>
      <c r="I615" s="487">
        <f t="shared" si="16"/>
      </c>
      <c r="M615" s="483" t="s">
        <v>32</v>
      </c>
      <c r="N615" s="483">
        <v>57</v>
      </c>
      <c r="O615" s="483" t="s">
        <v>32</v>
      </c>
    </row>
    <row r="616" spans="1:15" ht="12">
      <c r="A616" s="483">
        <v>12065</v>
      </c>
      <c r="B616" s="483" t="s">
        <v>418</v>
      </c>
      <c r="C616" s="483" t="s">
        <v>419</v>
      </c>
      <c r="D616" s="483" t="s">
        <v>436</v>
      </c>
      <c r="E616" s="484">
        <v>36894</v>
      </c>
      <c r="F616" s="483" t="s">
        <v>276</v>
      </c>
      <c r="G616" s="483">
        <v>0.3</v>
      </c>
      <c r="H616" s="483" t="s">
        <v>420</v>
      </c>
      <c r="I616" s="487">
        <f t="shared" si="16"/>
      </c>
      <c r="M616" s="483" t="s">
        <v>32</v>
      </c>
      <c r="N616" s="483">
        <v>57</v>
      </c>
      <c r="O616" s="483" t="s">
        <v>32</v>
      </c>
    </row>
    <row r="617" spans="1:15" ht="12">
      <c r="A617" s="483">
        <v>12067</v>
      </c>
      <c r="B617" s="483" t="s">
        <v>418</v>
      </c>
      <c r="C617" s="483" t="s">
        <v>419</v>
      </c>
      <c r="D617" s="483" t="s">
        <v>436</v>
      </c>
      <c r="E617" s="484">
        <v>36927</v>
      </c>
      <c r="F617" s="483" t="s">
        <v>276</v>
      </c>
      <c r="G617" s="483">
        <v>0.3</v>
      </c>
      <c r="H617" s="483" t="s">
        <v>420</v>
      </c>
      <c r="I617" s="487">
        <f t="shared" si="16"/>
      </c>
      <c r="M617" s="483" t="s">
        <v>32</v>
      </c>
      <c r="N617" s="483">
        <v>57</v>
      </c>
      <c r="O617" s="483" t="s">
        <v>32</v>
      </c>
    </row>
    <row r="618" spans="1:15" ht="12">
      <c r="A618" s="483">
        <v>12069</v>
      </c>
      <c r="B618" s="483" t="s">
        <v>418</v>
      </c>
      <c r="C618" s="483" t="s">
        <v>419</v>
      </c>
      <c r="D618" s="483" t="s">
        <v>436</v>
      </c>
      <c r="E618" s="484">
        <v>36958</v>
      </c>
      <c r="F618" s="483" t="s">
        <v>276</v>
      </c>
      <c r="G618" s="483">
        <v>0.3</v>
      </c>
      <c r="H618" s="483" t="s">
        <v>420</v>
      </c>
      <c r="I618" s="487">
        <f t="shared" si="16"/>
      </c>
      <c r="M618" s="483" t="s">
        <v>32</v>
      </c>
      <c r="N618" s="483">
        <v>57</v>
      </c>
      <c r="O618" s="483" t="s">
        <v>32</v>
      </c>
    </row>
    <row r="619" spans="1:15" ht="12">
      <c r="A619" s="483">
        <v>12071</v>
      </c>
      <c r="B619" s="483" t="s">
        <v>418</v>
      </c>
      <c r="C619" s="483" t="s">
        <v>419</v>
      </c>
      <c r="D619" s="483" t="s">
        <v>436</v>
      </c>
      <c r="E619" s="484">
        <v>36984</v>
      </c>
      <c r="F619" s="483" t="s">
        <v>276</v>
      </c>
      <c r="G619" s="483">
        <v>0.3</v>
      </c>
      <c r="H619" s="483" t="s">
        <v>420</v>
      </c>
      <c r="I619" s="487">
        <f t="shared" si="16"/>
      </c>
      <c r="M619" s="483" t="s">
        <v>32</v>
      </c>
      <c r="N619" s="483">
        <v>57</v>
      </c>
      <c r="O619" s="483" t="s">
        <v>32</v>
      </c>
    </row>
    <row r="620" spans="1:15" ht="12">
      <c r="A620" s="483">
        <v>12073</v>
      </c>
      <c r="B620" s="483" t="s">
        <v>418</v>
      </c>
      <c r="C620" s="483" t="s">
        <v>419</v>
      </c>
      <c r="D620" s="483" t="s">
        <v>436</v>
      </c>
      <c r="E620" s="484">
        <v>37012</v>
      </c>
      <c r="F620" s="483" t="s">
        <v>276</v>
      </c>
      <c r="G620" s="483">
        <v>0.3</v>
      </c>
      <c r="H620" s="483" t="s">
        <v>420</v>
      </c>
      <c r="I620" s="487">
        <f t="shared" si="16"/>
      </c>
      <c r="M620" s="483" t="s">
        <v>32</v>
      </c>
      <c r="N620" s="483">
        <v>57</v>
      </c>
      <c r="O620" s="483" t="s">
        <v>32</v>
      </c>
    </row>
    <row r="621" spans="1:15" ht="12">
      <c r="A621" s="483">
        <v>12075</v>
      </c>
      <c r="B621" s="483" t="s">
        <v>418</v>
      </c>
      <c r="C621" s="483" t="s">
        <v>419</v>
      </c>
      <c r="D621" s="483" t="s">
        <v>436</v>
      </c>
      <c r="E621" s="484">
        <v>37047</v>
      </c>
      <c r="F621" s="483" t="s">
        <v>276</v>
      </c>
      <c r="G621" s="483">
        <v>0.4</v>
      </c>
      <c r="H621" s="483" t="s">
        <v>420</v>
      </c>
      <c r="I621" s="487">
        <f t="shared" si="16"/>
      </c>
      <c r="M621" s="483" t="s">
        <v>32</v>
      </c>
      <c r="N621" s="483">
        <v>57</v>
      </c>
      <c r="O621" s="483" t="s">
        <v>32</v>
      </c>
    </row>
    <row r="622" spans="1:15" ht="12">
      <c r="A622" s="483">
        <v>12077</v>
      </c>
      <c r="B622" s="483" t="s">
        <v>418</v>
      </c>
      <c r="C622" s="483" t="s">
        <v>419</v>
      </c>
      <c r="D622" s="483" t="s">
        <v>436</v>
      </c>
      <c r="E622" s="484">
        <v>37074</v>
      </c>
      <c r="F622" s="483" t="s">
        <v>276</v>
      </c>
      <c r="G622" s="483">
        <v>0.4</v>
      </c>
      <c r="H622" s="483" t="s">
        <v>420</v>
      </c>
      <c r="I622" s="487">
        <f t="shared" si="16"/>
      </c>
      <c r="M622" s="483" t="s">
        <v>32</v>
      </c>
      <c r="N622" s="483">
        <v>57</v>
      </c>
      <c r="O622" s="483" t="s">
        <v>32</v>
      </c>
    </row>
    <row r="623" spans="1:15" ht="12">
      <c r="A623" s="483">
        <v>12079</v>
      </c>
      <c r="B623" s="483" t="s">
        <v>418</v>
      </c>
      <c r="C623" s="483" t="s">
        <v>419</v>
      </c>
      <c r="D623" s="483" t="s">
        <v>436</v>
      </c>
      <c r="E623" s="484">
        <v>37104</v>
      </c>
      <c r="F623" s="483" t="s">
        <v>276</v>
      </c>
      <c r="G623" s="483">
        <v>0.3</v>
      </c>
      <c r="H623" s="483" t="s">
        <v>420</v>
      </c>
      <c r="I623" s="487">
        <f t="shared" si="16"/>
      </c>
      <c r="M623" s="483" t="s">
        <v>32</v>
      </c>
      <c r="N623" s="483">
        <v>57</v>
      </c>
      <c r="O623" s="483" t="s">
        <v>32</v>
      </c>
    </row>
    <row r="624" spans="1:15" ht="12">
      <c r="A624" s="483">
        <v>12081</v>
      </c>
      <c r="B624" s="483" t="s">
        <v>418</v>
      </c>
      <c r="C624" s="483" t="s">
        <v>419</v>
      </c>
      <c r="D624" s="483" t="s">
        <v>436</v>
      </c>
      <c r="E624" s="484">
        <v>37138</v>
      </c>
      <c r="F624" s="483" t="s">
        <v>276</v>
      </c>
      <c r="G624" s="483">
        <v>0.3</v>
      </c>
      <c r="H624" s="483" t="s">
        <v>420</v>
      </c>
      <c r="I624" s="487">
        <f t="shared" si="16"/>
      </c>
      <c r="M624" s="483" t="s">
        <v>32</v>
      </c>
      <c r="N624" s="483">
        <v>57</v>
      </c>
      <c r="O624" s="483" t="s">
        <v>32</v>
      </c>
    </row>
    <row r="625" spans="1:15" ht="12">
      <c r="A625" s="483">
        <v>12083</v>
      </c>
      <c r="B625" s="483" t="s">
        <v>418</v>
      </c>
      <c r="C625" s="483" t="s">
        <v>419</v>
      </c>
      <c r="D625" s="483" t="s">
        <v>436</v>
      </c>
      <c r="E625" s="484">
        <v>37166</v>
      </c>
      <c r="F625" s="483" t="s">
        <v>276</v>
      </c>
      <c r="G625" s="483">
        <v>0.2</v>
      </c>
      <c r="H625" s="483" t="s">
        <v>420</v>
      </c>
      <c r="I625" s="487">
        <f t="shared" si="16"/>
      </c>
      <c r="M625" s="483" t="s">
        <v>32</v>
      </c>
      <c r="N625" s="483">
        <v>57</v>
      </c>
      <c r="O625" s="483" t="s">
        <v>32</v>
      </c>
    </row>
    <row r="626" spans="1:15" ht="12">
      <c r="A626" s="483">
        <v>12085</v>
      </c>
      <c r="B626" s="483" t="s">
        <v>418</v>
      </c>
      <c r="C626" s="483" t="s">
        <v>419</v>
      </c>
      <c r="D626" s="483" t="s">
        <v>436</v>
      </c>
      <c r="E626" s="484">
        <v>37259</v>
      </c>
      <c r="F626" s="483" t="s">
        <v>276</v>
      </c>
      <c r="G626" s="483">
        <v>0.3</v>
      </c>
      <c r="H626" s="483" t="s">
        <v>420</v>
      </c>
      <c r="I626" s="487">
        <f t="shared" si="16"/>
      </c>
      <c r="M626" s="483" t="s">
        <v>32</v>
      </c>
      <c r="N626" s="483">
        <v>57</v>
      </c>
      <c r="O626" s="483" t="s">
        <v>32</v>
      </c>
    </row>
    <row r="627" spans="1:15" ht="12">
      <c r="A627" s="483">
        <v>12087</v>
      </c>
      <c r="B627" s="483" t="s">
        <v>418</v>
      </c>
      <c r="C627" s="483" t="s">
        <v>419</v>
      </c>
      <c r="D627" s="483" t="s">
        <v>436</v>
      </c>
      <c r="E627" s="484">
        <v>37292</v>
      </c>
      <c r="F627" s="483" t="s">
        <v>276</v>
      </c>
      <c r="G627" s="483">
        <v>0.3</v>
      </c>
      <c r="H627" s="483" t="s">
        <v>420</v>
      </c>
      <c r="I627" s="487">
        <f t="shared" si="16"/>
      </c>
      <c r="M627" s="483" t="s">
        <v>32</v>
      </c>
      <c r="N627" s="483">
        <v>57</v>
      </c>
      <c r="O627" s="483" t="s">
        <v>32</v>
      </c>
    </row>
    <row r="628" spans="1:15" ht="12">
      <c r="A628" s="483">
        <v>12089</v>
      </c>
      <c r="B628" s="483" t="s">
        <v>418</v>
      </c>
      <c r="C628" s="483" t="s">
        <v>419</v>
      </c>
      <c r="D628" s="483" t="s">
        <v>436</v>
      </c>
      <c r="E628" s="484">
        <v>37348</v>
      </c>
      <c r="F628" s="483" t="s">
        <v>276</v>
      </c>
      <c r="G628" s="483">
        <v>0.3</v>
      </c>
      <c r="H628" s="483" t="s">
        <v>420</v>
      </c>
      <c r="I628" s="487">
        <f t="shared" si="16"/>
      </c>
      <c r="M628" s="483" t="s">
        <v>32</v>
      </c>
      <c r="N628" s="483">
        <v>57</v>
      </c>
      <c r="O628" s="483" t="s">
        <v>32</v>
      </c>
    </row>
    <row r="629" spans="1:15" ht="12">
      <c r="A629" s="483">
        <v>12091</v>
      </c>
      <c r="B629" s="483" t="s">
        <v>418</v>
      </c>
      <c r="C629" s="483" t="s">
        <v>419</v>
      </c>
      <c r="D629" s="483" t="s">
        <v>436</v>
      </c>
      <c r="E629" s="484">
        <v>37439</v>
      </c>
      <c r="F629" s="483" t="s">
        <v>276</v>
      </c>
      <c r="G629" s="483">
        <v>0.3</v>
      </c>
      <c r="H629" s="483" t="s">
        <v>420</v>
      </c>
      <c r="I629" s="487">
        <f t="shared" si="16"/>
      </c>
      <c r="M629" s="483" t="s">
        <v>32</v>
      </c>
      <c r="N629" s="483">
        <v>57</v>
      </c>
      <c r="O629" s="483" t="s">
        <v>32</v>
      </c>
    </row>
    <row r="630" spans="1:15" ht="12">
      <c r="A630" s="483">
        <v>12093</v>
      </c>
      <c r="B630" s="483" t="s">
        <v>418</v>
      </c>
      <c r="C630" s="483" t="s">
        <v>419</v>
      </c>
      <c r="D630" s="483" t="s">
        <v>436</v>
      </c>
      <c r="E630" s="484">
        <v>37475</v>
      </c>
      <c r="F630" s="483" t="s">
        <v>276</v>
      </c>
      <c r="G630" s="483">
        <v>0.2</v>
      </c>
      <c r="H630" s="483" t="s">
        <v>420</v>
      </c>
      <c r="I630" s="487">
        <f t="shared" si="16"/>
      </c>
      <c r="M630" s="483" t="s">
        <v>32</v>
      </c>
      <c r="N630" s="483">
        <v>57</v>
      </c>
      <c r="O630" s="483" t="s">
        <v>32</v>
      </c>
    </row>
    <row r="631" spans="1:15" ht="12">
      <c r="A631" s="483">
        <v>12095</v>
      </c>
      <c r="B631" s="483" t="s">
        <v>418</v>
      </c>
      <c r="C631" s="483" t="s">
        <v>419</v>
      </c>
      <c r="D631" s="483" t="s">
        <v>436</v>
      </c>
      <c r="E631" s="484">
        <v>37503</v>
      </c>
      <c r="F631" s="483" t="s">
        <v>276</v>
      </c>
      <c r="G631" s="483">
        <v>0.2</v>
      </c>
      <c r="H631" s="483" t="s">
        <v>420</v>
      </c>
      <c r="I631" s="487">
        <f t="shared" si="16"/>
      </c>
      <c r="M631" s="483" t="s">
        <v>32</v>
      </c>
      <c r="N631" s="483">
        <v>57</v>
      </c>
      <c r="O631" s="483" t="s">
        <v>32</v>
      </c>
    </row>
    <row r="632" spans="1:15" ht="12">
      <c r="A632" s="483">
        <v>12097</v>
      </c>
      <c r="B632" s="483" t="s">
        <v>418</v>
      </c>
      <c r="C632" s="483" t="s">
        <v>419</v>
      </c>
      <c r="D632" s="483" t="s">
        <v>436</v>
      </c>
      <c r="E632" s="484">
        <v>37531</v>
      </c>
      <c r="F632" s="483" t="s">
        <v>32</v>
      </c>
      <c r="G632" s="483">
        <v>0.2</v>
      </c>
      <c r="H632" s="483" t="s">
        <v>420</v>
      </c>
      <c r="I632" s="487">
        <f t="shared" si="16"/>
        <v>0.2</v>
      </c>
      <c r="M632" s="483" t="s">
        <v>32</v>
      </c>
      <c r="N632" s="483">
        <v>57</v>
      </c>
      <c r="O632" s="483" t="s">
        <v>32</v>
      </c>
    </row>
    <row r="633" spans="1:15" ht="12">
      <c r="A633" s="483">
        <v>12099</v>
      </c>
      <c r="B633" s="483" t="s">
        <v>418</v>
      </c>
      <c r="C633" s="483" t="s">
        <v>419</v>
      </c>
      <c r="D633" s="483" t="s">
        <v>436</v>
      </c>
      <c r="E633" s="484">
        <v>37566</v>
      </c>
      <c r="F633" s="483" t="s">
        <v>276</v>
      </c>
      <c r="G633" s="483">
        <v>0.2</v>
      </c>
      <c r="H633" s="483" t="s">
        <v>420</v>
      </c>
      <c r="I633" s="487">
        <f t="shared" si="16"/>
      </c>
      <c r="M633" s="483" t="s">
        <v>32</v>
      </c>
      <c r="N633" s="483">
        <v>57</v>
      </c>
      <c r="O633" s="483" t="s">
        <v>32</v>
      </c>
    </row>
    <row r="634" spans="1:15" ht="12">
      <c r="A634" s="483">
        <v>12101</v>
      </c>
      <c r="B634" s="483" t="s">
        <v>418</v>
      </c>
      <c r="C634" s="483" t="s">
        <v>419</v>
      </c>
      <c r="D634" s="483" t="s">
        <v>436</v>
      </c>
      <c r="E634" s="484">
        <v>37594</v>
      </c>
      <c r="F634" s="483" t="s">
        <v>276</v>
      </c>
      <c r="G634" s="483">
        <v>0.4</v>
      </c>
      <c r="H634" s="483" t="s">
        <v>420</v>
      </c>
      <c r="I634" s="487">
        <f t="shared" si="16"/>
      </c>
      <c r="M634" s="483" t="s">
        <v>32</v>
      </c>
      <c r="N634" s="483">
        <v>57</v>
      </c>
      <c r="O634" s="483" t="s">
        <v>32</v>
      </c>
    </row>
    <row r="635" spans="1:15" ht="12">
      <c r="A635" s="483">
        <v>12103</v>
      </c>
      <c r="B635" s="483" t="s">
        <v>418</v>
      </c>
      <c r="C635" s="483" t="s">
        <v>419</v>
      </c>
      <c r="D635" s="483" t="s">
        <v>436</v>
      </c>
      <c r="E635" s="484">
        <v>37623</v>
      </c>
      <c r="F635" s="483" t="s">
        <v>276</v>
      </c>
      <c r="G635" s="483">
        <v>0.2</v>
      </c>
      <c r="H635" s="483" t="s">
        <v>420</v>
      </c>
      <c r="I635" s="487">
        <f t="shared" si="16"/>
      </c>
      <c r="M635" s="483" t="s">
        <v>32</v>
      </c>
      <c r="N635" s="483">
        <v>57</v>
      </c>
      <c r="O635" s="483" t="s">
        <v>32</v>
      </c>
    </row>
    <row r="636" spans="1:16" ht="12">
      <c r="A636" s="483">
        <v>12105</v>
      </c>
      <c r="B636" s="483" t="s">
        <v>418</v>
      </c>
      <c r="C636" s="483" t="s">
        <v>419</v>
      </c>
      <c r="D636" s="483" t="s">
        <v>436</v>
      </c>
      <c r="E636" s="484">
        <v>37658</v>
      </c>
      <c r="F636" s="483" t="s">
        <v>276</v>
      </c>
      <c r="G636" s="483">
        <v>0.2</v>
      </c>
      <c r="H636" s="483" t="s">
        <v>420</v>
      </c>
      <c r="I636" s="487">
        <f t="shared" si="16"/>
      </c>
      <c r="J636" s="485">
        <f>AVERAGE(I611:I636)</f>
        <v>0.2</v>
      </c>
      <c r="K636" s="485">
        <f>MAX(I611:I636)</f>
        <v>0.2</v>
      </c>
      <c r="L636" s="485">
        <f>MIN(I611:I636)</f>
        <v>0.2</v>
      </c>
      <c r="M636" s="483" t="s">
        <v>32</v>
      </c>
      <c r="N636" s="483">
        <v>57</v>
      </c>
      <c r="O636" s="483" t="s">
        <v>32</v>
      </c>
      <c r="P636" s="486">
        <v>0.2</v>
      </c>
    </row>
    <row r="637" ht="11.25">
      <c r="E637" s="484"/>
    </row>
    <row r="638" ht="11.25">
      <c r="E638" s="484"/>
    </row>
    <row r="639" spans="1:15" ht="11.25">
      <c r="A639" s="483">
        <v>12056</v>
      </c>
      <c r="B639" s="483" t="s">
        <v>418</v>
      </c>
      <c r="C639" s="483" t="s">
        <v>421</v>
      </c>
      <c r="D639" s="483" t="s">
        <v>436</v>
      </c>
      <c r="E639" s="484">
        <v>36769</v>
      </c>
      <c r="F639" s="483" t="s">
        <v>276</v>
      </c>
      <c r="G639" s="483">
        <v>0.47</v>
      </c>
      <c r="H639" s="483" t="s">
        <v>420</v>
      </c>
      <c r="I639" s="483" t="s">
        <v>32</v>
      </c>
      <c r="M639" s="483" t="s">
        <v>32</v>
      </c>
      <c r="N639" s="483">
        <v>57</v>
      </c>
      <c r="O639" s="483" t="s">
        <v>32</v>
      </c>
    </row>
    <row r="640" spans="1:15" ht="11.25">
      <c r="A640" s="483">
        <v>12058</v>
      </c>
      <c r="B640" s="483" t="s">
        <v>418</v>
      </c>
      <c r="C640" s="483" t="s">
        <v>421</v>
      </c>
      <c r="D640" s="483" t="s">
        <v>436</v>
      </c>
      <c r="E640" s="484">
        <v>36799</v>
      </c>
      <c r="F640" s="483" t="s">
        <v>276</v>
      </c>
      <c r="G640" s="483">
        <v>0.3</v>
      </c>
      <c r="H640" s="483" t="s">
        <v>420</v>
      </c>
      <c r="I640" s="483" t="s">
        <v>32</v>
      </c>
      <c r="M640" s="483" t="s">
        <v>32</v>
      </c>
      <c r="N640" s="483">
        <v>57</v>
      </c>
      <c r="O640" s="483" t="s">
        <v>32</v>
      </c>
    </row>
    <row r="641" spans="1:15" ht="11.25">
      <c r="A641" s="483">
        <v>12060</v>
      </c>
      <c r="B641" s="483" t="s">
        <v>418</v>
      </c>
      <c r="C641" s="483" t="s">
        <v>421</v>
      </c>
      <c r="D641" s="483" t="s">
        <v>436</v>
      </c>
      <c r="E641" s="484">
        <v>36830</v>
      </c>
      <c r="F641" s="483" t="s">
        <v>276</v>
      </c>
      <c r="G641" s="483">
        <v>0.3</v>
      </c>
      <c r="H641" s="483" t="s">
        <v>420</v>
      </c>
      <c r="I641" s="483" t="s">
        <v>32</v>
      </c>
      <c r="M641" s="483" t="s">
        <v>32</v>
      </c>
      <c r="N641" s="483">
        <v>57</v>
      </c>
      <c r="O641" s="483" t="s">
        <v>32</v>
      </c>
    </row>
    <row r="642" spans="1:15" ht="11.25">
      <c r="A642" s="483">
        <v>12062</v>
      </c>
      <c r="B642" s="483" t="s">
        <v>418</v>
      </c>
      <c r="C642" s="483" t="s">
        <v>421</v>
      </c>
      <c r="D642" s="483" t="s">
        <v>436</v>
      </c>
      <c r="E642" s="484">
        <v>36860</v>
      </c>
      <c r="F642" s="483" t="s">
        <v>276</v>
      </c>
      <c r="G642" s="483">
        <v>0.3</v>
      </c>
      <c r="H642" s="483" t="s">
        <v>420</v>
      </c>
      <c r="I642" s="483" t="s">
        <v>32</v>
      </c>
      <c r="M642" s="483" t="s">
        <v>32</v>
      </c>
      <c r="N642" s="483">
        <v>57</v>
      </c>
      <c r="O642" s="483" t="s">
        <v>32</v>
      </c>
    </row>
    <row r="643" spans="1:15" ht="11.25">
      <c r="A643" s="483">
        <v>12064</v>
      </c>
      <c r="B643" s="483" t="s">
        <v>418</v>
      </c>
      <c r="C643" s="483" t="s">
        <v>421</v>
      </c>
      <c r="D643" s="483" t="s">
        <v>436</v>
      </c>
      <c r="E643" s="484">
        <v>36891</v>
      </c>
      <c r="F643" s="483" t="s">
        <v>276</v>
      </c>
      <c r="G643" s="483">
        <v>0.3</v>
      </c>
      <c r="H643" s="483" t="s">
        <v>420</v>
      </c>
      <c r="I643" s="483" t="s">
        <v>32</v>
      </c>
      <c r="M643" s="483" t="s">
        <v>32</v>
      </c>
      <c r="N643" s="483">
        <v>57</v>
      </c>
      <c r="O643" s="483" t="s">
        <v>32</v>
      </c>
    </row>
    <row r="644" spans="1:15" ht="11.25">
      <c r="A644" s="483">
        <v>12066</v>
      </c>
      <c r="B644" s="483" t="s">
        <v>418</v>
      </c>
      <c r="C644" s="483" t="s">
        <v>421</v>
      </c>
      <c r="D644" s="483" t="s">
        <v>436</v>
      </c>
      <c r="E644" s="484">
        <v>36922</v>
      </c>
      <c r="F644" s="483" t="s">
        <v>276</v>
      </c>
      <c r="G644" s="483">
        <v>0.3</v>
      </c>
      <c r="H644" s="483" t="s">
        <v>420</v>
      </c>
      <c r="I644" s="483" t="s">
        <v>32</v>
      </c>
      <c r="M644" s="483" t="s">
        <v>32</v>
      </c>
      <c r="N644" s="483">
        <v>57</v>
      </c>
      <c r="O644" s="483" t="s">
        <v>32</v>
      </c>
    </row>
    <row r="645" spans="1:15" ht="11.25">
      <c r="A645" s="483">
        <v>12068</v>
      </c>
      <c r="B645" s="483" t="s">
        <v>418</v>
      </c>
      <c r="C645" s="483" t="s">
        <v>421</v>
      </c>
      <c r="D645" s="483" t="s">
        <v>436</v>
      </c>
      <c r="E645" s="484">
        <v>36950</v>
      </c>
      <c r="F645" s="483" t="s">
        <v>276</v>
      </c>
      <c r="G645" s="483">
        <v>0.3</v>
      </c>
      <c r="H645" s="483" t="s">
        <v>420</v>
      </c>
      <c r="I645" s="483" t="s">
        <v>32</v>
      </c>
      <c r="M645" s="483" t="s">
        <v>32</v>
      </c>
      <c r="N645" s="483">
        <v>57</v>
      </c>
      <c r="O645" s="483" t="s">
        <v>32</v>
      </c>
    </row>
    <row r="646" spans="1:15" ht="11.25">
      <c r="A646" s="483">
        <v>12070</v>
      </c>
      <c r="B646" s="483" t="s">
        <v>418</v>
      </c>
      <c r="C646" s="483" t="s">
        <v>421</v>
      </c>
      <c r="D646" s="483" t="s">
        <v>436</v>
      </c>
      <c r="E646" s="484">
        <v>36981</v>
      </c>
      <c r="F646" s="483" t="s">
        <v>276</v>
      </c>
      <c r="G646" s="483">
        <v>0.3</v>
      </c>
      <c r="H646" s="483" t="s">
        <v>420</v>
      </c>
      <c r="I646" s="483" t="s">
        <v>32</v>
      </c>
      <c r="M646" s="483" t="s">
        <v>32</v>
      </c>
      <c r="N646" s="483">
        <v>57</v>
      </c>
      <c r="O646" s="483" t="s">
        <v>32</v>
      </c>
    </row>
    <row r="647" spans="1:15" ht="11.25">
      <c r="A647" s="483">
        <v>12072</v>
      </c>
      <c r="B647" s="483" t="s">
        <v>418</v>
      </c>
      <c r="C647" s="483" t="s">
        <v>421</v>
      </c>
      <c r="D647" s="483" t="s">
        <v>436</v>
      </c>
      <c r="E647" s="484">
        <v>37011</v>
      </c>
      <c r="F647" s="483" t="s">
        <v>276</v>
      </c>
      <c r="G647" s="483">
        <v>0.3</v>
      </c>
      <c r="H647" s="483" t="s">
        <v>420</v>
      </c>
      <c r="I647" s="483" t="s">
        <v>32</v>
      </c>
      <c r="M647" s="483" t="s">
        <v>32</v>
      </c>
      <c r="N647" s="483">
        <v>57</v>
      </c>
      <c r="O647" s="483" t="s">
        <v>32</v>
      </c>
    </row>
    <row r="648" spans="1:15" ht="11.25">
      <c r="A648" s="483">
        <v>12074</v>
      </c>
      <c r="B648" s="483" t="s">
        <v>418</v>
      </c>
      <c r="C648" s="483" t="s">
        <v>421</v>
      </c>
      <c r="D648" s="483" t="s">
        <v>436</v>
      </c>
      <c r="E648" s="484">
        <v>37042</v>
      </c>
      <c r="F648" s="483" t="s">
        <v>276</v>
      </c>
      <c r="G648" s="483">
        <v>0.3</v>
      </c>
      <c r="H648" s="483" t="s">
        <v>420</v>
      </c>
      <c r="I648" s="483" t="s">
        <v>32</v>
      </c>
      <c r="M648" s="483" t="s">
        <v>32</v>
      </c>
      <c r="N648" s="483">
        <v>57</v>
      </c>
      <c r="O648" s="483" t="s">
        <v>32</v>
      </c>
    </row>
    <row r="649" spans="1:15" ht="11.25">
      <c r="A649" s="483">
        <v>12076</v>
      </c>
      <c r="B649" s="483" t="s">
        <v>418</v>
      </c>
      <c r="C649" s="483" t="s">
        <v>421</v>
      </c>
      <c r="D649" s="483" t="s">
        <v>436</v>
      </c>
      <c r="E649" s="484">
        <v>37072</v>
      </c>
      <c r="F649" s="483" t="s">
        <v>276</v>
      </c>
      <c r="G649" s="483">
        <v>0.4</v>
      </c>
      <c r="H649" s="483" t="s">
        <v>420</v>
      </c>
      <c r="I649" s="483" t="s">
        <v>32</v>
      </c>
      <c r="M649" s="483" t="s">
        <v>32</v>
      </c>
      <c r="N649" s="483">
        <v>57</v>
      </c>
      <c r="O649" s="483" t="s">
        <v>32</v>
      </c>
    </row>
    <row r="650" spans="1:15" ht="11.25">
      <c r="A650" s="483">
        <v>12078</v>
      </c>
      <c r="B650" s="483" t="s">
        <v>418</v>
      </c>
      <c r="C650" s="483" t="s">
        <v>421</v>
      </c>
      <c r="D650" s="483" t="s">
        <v>436</v>
      </c>
      <c r="E650" s="484">
        <v>37103</v>
      </c>
      <c r="F650" s="483" t="s">
        <v>276</v>
      </c>
      <c r="G650" s="483">
        <v>0.4</v>
      </c>
      <c r="H650" s="483" t="s">
        <v>420</v>
      </c>
      <c r="I650" s="483" t="s">
        <v>32</v>
      </c>
      <c r="M650" s="483" t="s">
        <v>32</v>
      </c>
      <c r="N650" s="483">
        <v>57</v>
      </c>
      <c r="O650" s="483" t="s">
        <v>32</v>
      </c>
    </row>
    <row r="651" spans="1:15" ht="11.25">
      <c r="A651" s="483">
        <v>12080</v>
      </c>
      <c r="B651" s="483" t="s">
        <v>418</v>
      </c>
      <c r="C651" s="483" t="s">
        <v>421</v>
      </c>
      <c r="D651" s="483" t="s">
        <v>436</v>
      </c>
      <c r="E651" s="484">
        <v>37134</v>
      </c>
      <c r="F651" s="483" t="s">
        <v>276</v>
      </c>
      <c r="G651" s="483">
        <v>0.3</v>
      </c>
      <c r="H651" s="483" t="s">
        <v>420</v>
      </c>
      <c r="I651" s="483" t="s">
        <v>32</v>
      </c>
      <c r="M651" s="483" t="s">
        <v>32</v>
      </c>
      <c r="N651" s="483">
        <v>57</v>
      </c>
      <c r="O651" s="483" t="s">
        <v>32</v>
      </c>
    </row>
    <row r="652" spans="1:15" ht="11.25">
      <c r="A652" s="483">
        <v>12082</v>
      </c>
      <c r="B652" s="483" t="s">
        <v>418</v>
      </c>
      <c r="C652" s="483" t="s">
        <v>421</v>
      </c>
      <c r="D652" s="483" t="s">
        <v>436</v>
      </c>
      <c r="E652" s="484">
        <v>37164</v>
      </c>
      <c r="F652" s="483" t="s">
        <v>276</v>
      </c>
      <c r="G652" s="483">
        <v>0.3</v>
      </c>
      <c r="H652" s="483" t="s">
        <v>420</v>
      </c>
      <c r="I652" s="483" t="s">
        <v>32</v>
      </c>
      <c r="M652" s="483" t="s">
        <v>32</v>
      </c>
      <c r="N652" s="483">
        <v>57</v>
      </c>
      <c r="O652" s="483" t="s">
        <v>32</v>
      </c>
    </row>
    <row r="653" spans="1:15" ht="11.25">
      <c r="A653" s="483">
        <v>12084</v>
      </c>
      <c r="B653" s="483" t="s">
        <v>418</v>
      </c>
      <c r="C653" s="483" t="s">
        <v>421</v>
      </c>
      <c r="D653" s="483" t="s">
        <v>436</v>
      </c>
      <c r="E653" s="484">
        <v>37195</v>
      </c>
      <c r="F653" s="483" t="s">
        <v>276</v>
      </c>
      <c r="G653" s="483">
        <v>0.2</v>
      </c>
      <c r="H653" s="483" t="s">
        <v>420</v>
      </c>
      <c r="I653" s="483" t="s">
        <v>32</v>
      </c>
      <c r="M653" s="483" t="s">
        <v>32</v>
      </c>
      <c r="N653" s="483">
        <v>57</v>
      </c>
      <c r="O653" s="483" t="s">
        <v>32</v>
      </c>
    </row>
    <row r="654" spans="1:15" ht="11.25">
      <c r="A654" s="483">
        <v>12086</v>
      </c>
      <c r="B654" s="483" t="s">
        <v>418</v>
      </c>
      <c r="C654" s="483" t="s">
        <v>421</v>
      </c>
      <c r="D654" s="483" t="s">
        <v>436</v>
      </c>
      <c r="E654" s="484">
        <v>37287</v>
      </c>
      <c r="F654" s="483" t="s">
        <v>276</v>
      </c>
      <c r="G654" s="483">
        <v>0.3</v>
      </c>
      <c r="H654" s="483" t="s">
        <v>420</v>
      </c>
      <c r="I654" s="483" t="s">
        <v>32</v>
      </c>
      <c r="M654" s="483" t="s">
        <v>32</v>
      </c>
      <c r="N654" s="483">
        <v>57</v>
      </c>
      <c r="O654" s="483" t="s">
        <v>32</v>
      </c>
    </row>
    <row r="655" spans="1:15" ht="11.25">
      <c r="A655" s="483">
        <v>12088</v>
      </c>
      <c r="B655" s="483" t="s">
        <v>418</v>
      </c>
      <c r="C655" s="483" t="s">
        <v>421</v>
      </c>
      <c r="D655" s="483" t="s">
        <v>436</v>
      </c>
      <c r="E655" s="484">
        <v>37315</v>
      </c>
      <c r="F655" s="483" t="s">
        <v>276</v>
      </c>
      <c r="G655" s="483">
        <v>0.3</v>
      </c>
      <c r="H655" s="483" t="s">
        <v>420</v>
      </c>
      <c r="I655" s="483" t="s">
        <v>32</v>
      </c>
      <c r="M655" s="483" t="s">
        <v>32</v>
      </c>
      <c r="N655" s="483">
        <v>57</v>
      </c>
      <c r="O655" s="483" t="s">
        <v>32</v>
      </c>
    </row>
    <row r="656" spans="1:15" ht="11.25">
      <c r="A656" s="483">
        <v>12090</v>
      </c>
      <c r="B656" s="483" t="s">
        <v>418</v>
      </c>
      <c r="C656" s="483" t="s">
        <v>421</v>
      </c>
      <c r="D656" s="483" t="s">
        <v>436</v>
      </c>
      <c r="E656" s="484">
        <v>37376</v>
      </c>
      <c r="F656" s="483" t="s">
        <v>276</v>
      </c>
      <c r="G656" s="483">
        <v>0.3</v>
      </c>
      <c r="H656" s="483" t="s">
        <v>420</v>
      </c>
      <c r="I656" s="483" t="s">
        <v>32</v>
      </c>
      <c r="M656" s="483" t="s">
        <v>32</v>
      </c>
      <c r="N656" s="483">
        <v>57</v>
      </c>
      <c r="O656" s="483" t="s">
        <v>32</v>
      </c>
    </row>
    <row r="657" spans="1:15" ht="11.25">
      <c r="A657" s="483">
        <v>12092</v>
      </c>
      <c r="B657" s="483" t="s">
        <v>418</v>
      </c>
      <c r="C657" s="483" t="s">
        <v>421</v>
      </c>
      <c r="D657" s="483" t="s">
        <v>436</v>
      </c>
      <c r="E657" s="484">
        <v>37468</v>
      </c>
      <c r="F657" s="483" t="s">
        <v>276</v>
      </c>
      <c r="G657" s="483">
        <v>0.3</v>
      </c>
      <c r="H657" s="483" t="s">
        <v>420</v>
      </c>
      <c r="I657" s="483" t="s">
        <v>32</v>
      </c>
      <c r="M657" s="483" t="s">
        <v>32</v>
      </c>
      <c r="N657" s="483">
        <v>57</v>
      </c>
      <c r="O657" s="483" t="s">
        <v>32</v>
      </c>
    </row>
    <row r="658" spans="1:15" ht="11.25">
      <c r="A658" s="483">
        <v>12094</v>
      </c>
      <c r="B658" s="483" t="s">
        <v>418</v>
      </c>
      <c r="C658" s="483" t="s">
        <v>421</v>
      </c>
      <c r="D658" s="483" t="s">
        <v>436</v>
      </c>
      <c r="E658" s="484">
        <v>37499</v>
      </c>
      <c r="F658" s="483" t="s">
        <v>276</v>
      </c>
      <c r="G658" s="483">
        <v>0.2</v>
      </c>
      <c r="H658" s="483" t="s">
        <v>420</v>
      </c>
      <c r="I658" s="483" t="s">
        <v>32</v>
      </c>
      <c r="M658" s="483" t="s">
        <v>32</v>
      </c>
      <c r="N658" s="483">
        <v>57</v>
      </c>
      <c r="O658" s="483" t="s">
        <v>32</v>
      </c>
    </row>
    <row r="659" spans="1:15" ht="11.25">
      <c r="A659" s="483">
        <v>12096</v>
      </c>
      <c r="B659" s="483" t="s">
        <v>418</v>
      </c>
      <c r="C659" s="483" t="s">
        <v>421</v>
      </c>
      <c r="D659" s="483" t="s">
        <v>436</v>
      </c>
      <c r="E659" s="484">
        <v>37529</v>
      </c>
      <c r="F659" s="483" t="s">
        <v>276</v>
      </c>
      <c r="G659" s="483">
        <v>0.2</v>
      </c>
      <c r="H659" s="483" t="s">
        <v>420</v>
      </c>
      <c r="I659" s="483" t="s">
        <v>32</v>
      </c>
      <c r="M659" s="483" t="s">
        <v>32</v>
      </c>
      <c r="N659" s="483">
        <v>57</v>
      </c>
      <c r="O659" s="483" t="s">
        <v>32</v>
      </c>
    </row>
    <row r="660" spans="1:15" ht="11.25">
      <c r="A660" s="483">
        <v>12098</v>
      </c>
      <c r="B660" s="483" t="s">
        <v>418</v>
      </c>
      <c r="C660" s="483" t="s">
        <v>421</v>
      </c>
      <c r="D660" s="483" t="s">
        <v>436</v>
      </c>
      <c r="E660" s="484">
        <v>37560</v>
      </c>
      <c r="F660" s="483" t="s">
        <v>32</v>
      </c>
      <c r="G660" s="483">
        <v>0.2</v>
      </c>
      <c r="H660" s="483" t="s">
        <v>420</v>
      </c>
      <c r="I660" s="483" t="s">
        <v>32</v>
      </c>
      <c r="M660" s="483" t="s">
        <v>32</v>
      </c>
      <c r="N660" s="483">
        <v>57</v>
      </c>
      <c r="O660" s="483" t="s">
        <v>32</v>
      </c>
    </row>
    <row r="661" spans="1:15" ht="11.25">
      <c r="A661" s="483">
        <v>12100</v>
      </c>
      <c r="B661" s="483" t="s">
        <v>418</v>
      </c>
      <c r="C661" s="483" t="s">
        <v>421</v>
      </c>
      <c r="D661" s="483" t="s">
        <v>436</v>
      </c>
      <c r="E661" s="484">
        <v>37590</v>
      </c>
      <c r="F661" s="483" t="s">
        <v>276</v>
      </c>
      <c r="G661" s="483">
        <v>0.2</v>
      </c>
      <c r="H661" s="483" t="s">
        <v>420</v>
      </c>
      <c r="I661" s="483" t="s">
        <v>32</v>
      </c>
      <c r="M661" s="483" t="s">
        <v>32</v>
      </c>
      <c r="N661" s="483">
        <v>57</v>
      </c>
      <c r="O661" s="483" t="s">
        <v>32</v>
      </c>
    </row>
    <row r="662" spans="1:15" ht="11.25">
      <c r="A662" s="483">
        <v>12102</v>
      </c>
      <c r="B662" s="483" t="s">
        <v>418</v>
      </c>
      <c r="C662" s="483" t="s">
        <v>421</v>
      </c>
      <c r="D662" s="483" t="s">
        <v>436</v>
      </c>
      <c r="E662" s="484">
        <v>37621</v>
      </c>
      <c r="F662" s="483" t="s">
        <v>276</v>
      </c>
      <c r="G662" s="483">
        <v>0.4</v>
      </c>
      <c r="H662" s="483" t="s">
        <v>420</v>
      </c>
      <c r="I662" s="483" t="s">
        <v>32</v>
      </c>
      <c r="M662" s="483" t="s">
        <v>32</v>
      </c>
      <c r="N662" s="483">
        <v>57</v>
      </c>
      <c r="O662" s="483" t="s">
        <v>32</v>
      </c>
    </row>
    <row r="663" spans="1:15" ht="11.25">
      <c r="A663" s="483">
        <v>12104</v>
      </c>
      <c r="B663" s="483" t="s">
        <v>418</v>
      </c>
      <c r="C663" s="483" t="s">
        <v>421</v>
      </c>
      <c r="D663" s="483" t="s">
        <v>436</v>
      </c>
      <c r="E663" s="484">
        <v>37652</v>
      </c>
      <c r="F663" s="483" t="s">
        <v>276</v>
      </c>
      <c r="G663" s="483">
        <v>0.2</v>
      </c>
      <c r="H663" s="483" t="s">
        <v>420</v>
      </c>
      <c r="I663" s="483" t="s">
        <v>32</v>
      </c>
      <c r="M663" s="483" t="s">
        <v>32</v>
      </c>
      <c r="N663" s="483">
        <v>57</v>
      </c>
      <c r="O663" s="483" t="s">
        <v>32</v>
      </c>
    </row>
    <row r="664" spans="1:15" ht="11.25">
      <c r="A664" s="483">
        <v>12106</v>
      </c>
      <c r="B664" s="483" t="s">
        <v>418</v>
      </c>
      <c r="C664" s="483" t="s">
        <v>421</v>
      </c>
      <c r="D664" s="483" t="s">
        <v>436</v>
      </c>
      <c r="E664" s="484">
        <v>37680</v>
      </c>
      <c r="F664" s="483" t="s">
        <v>276</v>
      </c>
      <c r="G664" s="483">
        <v>0.2</v>
      </c>
      <c r="H664" s="483" t="s">
        <v>420</v>
      </c>
      <c r="I664" s="483" t="s">
        <v>32</v>
      </c>
      <c r="M664" s="483" t="s">
        <v>32</v>
      </c>
      <c r="N664" s="483">
        <v>57</v>
      </c>
      <c r="O664" s="483" t="s">
        <v>32</v>
      </c>
    </row>
    <row r="665" ht="11.25">
      <c r="E665" s="484"/>
    </row>
    <row r="666" ht="11.25">
      <c r="E666" s="484"/>
    </row>
    <row r="667" spans="1:15" ht="11.25">
      <c r="A667" s="483">
        <v>12107</v>
      </c>
      <c r="B667" s="483" t="s">
        <v>418</v>
      </c>
      <c r="C667" s="483" t="s">
        <v>419</v>
      </c>
      <c r="D667" s="483" t="s">
        <v>74</v>
      </c>
      <c r="E667" s="484">
        <v>36739</v>
      </c>
      <c r="F667" s="483" t="s">
        <v>276</v>
      </c>
      <c r="G667" s="483">
        <v>0.47</v>
      </c>
      <c r="H667" s="483" t="s">
        <v>420</v>
      </c>
      <c r="I667" s="483" t="s">
        <v>32</v>
      </c>
      <c r="M667" s="483" t="s">
        <v>32</v>
      </c>
      <c r="N667" s="483">
        <v>58</v>
      </c>
      <c r="O667" s="483" t="s">
        <v>32</v>
      </c>
    </row>
    <row r="668" spans="1:15" ht="11.25">
      <c r="A668" s="483">
        <v>12109</v>
      </c>
      <c r="B668" s="483" t="s">
        <v>418</v>
      </c>
      <c r="C668" s="483" t="s">
        <v>419</v>
      </c>
      <c r="D668" s="483" t="s">
        <v>74</v>
      </c>
      <c r="E668" s="484">
        <v>36782</v>
      </c>
      <c r="F668" s="483" t="s">
        <v>276</v>
      </c>
      <c r="G668" s="483">
        <v>0.3</v>
      </c>
      <c r="H668" s="483" t="s">
        <v>420</v>
      </c>
      <c r="I668" s="483" t="s">
        <v>32</v>
      </c>
      <c r="M668" s="483" t="s">
        <v>32</v>
      </c>
      <c r="N668" s="483">
        <v>58</v>
      </c>
      <c r="O668" s="483" t="s">
        <v>32</v>
      </c>
    </row>
    <row r="669" spans="1:15" ht="11.25">
      <c r="A669" s="483">
        <v>12111</v>
      </c>
      <c r="B669" s="483" t="s">
        <v>418</v>
      </c>
      <c r="C669" s="483" t="s">
        <v>419</v>
      </c>
      <c r="D669" s="483" t="s">
        <v>74</v>
      </c>
      <c r="E669" s="484">
        <v>36803</v>
      </c>
      <c r="F669" s="483" t="s">
        <v>276</v>
      </c>
      <c r="G669" s="483">
        <v>0.3</v>
      </c>
      <c r="H669" s="483" t="s">
        <v>420</v>
      </c>
      <c r="I669" s="483" t="s">
        <v>32</v>
      </c>
      <c r="M669" s="483" t="s">
        <v>32</v>
      </c>
      <c r="N669" s="483">
        <v>58</v>
      </c>
      <c r="O669" s="483" t="s">
        <v>32</v>
      </c>
    </row>
    <row r="670" spans="1:15" ht="11.25">
      <c r="A670" s="483">
        <v>12113</v>
      </c>
      <c r="B670" s="483" t="s">
        <v>418</v>
      </c>
      <c r="C670" s="483" t="s">
        <v>419</v>
      </c>
      <c r="D670" s="483" t="s">
        <v>74</v>
      </c>
      <c r="E670" s="484">
        <v>36831</v>
      </c>
      <c r="F670" s="483" t="s">
        <v>276</v>
      </c>
      <c r="G670" s="483">
        <v>0.3</v>
      </c>
      <c r="H670" s="483" t="s">
        <v>420</v>
      </c>
      <c r="I670" s="483" t="s">
        <v>32</v>
      </c>
      <c r="M670" s="483" t="s">
        <v>32</v>
      </c>
      <c r="N670" s="483">
        <v>58</v>
      </c>
      <c r="O670" s="483" t="s">
        <v>32</v>
      </c>
    </row>
    <row r="671" spans="1:15" ht="11.25">
      <c r="A671" s="483">
        <v>12115</v>
      </c>
      <c r="B671" s="483" t="s">
        <v>418</v>
      </c>
      <c r="C671" s="483" t="s">
        <v>419</v>
      </c>
      <c r="D671" s="483" t="s">
        <v>74</v>
      </c>
      <c r="E671" s="484">
        <v>36865</v>
      </c>
      <c r="F671" s="483" t="s">
        <v>276</v>
      </c>
      <c r="G671" s="483">
        <v>0.3</v>
      </c>
      <c r="H671" s="483" t="s">
        <v>420</v>
      </c>
      <c r="I671" s="483" t="s">
        <v>32</v>
      </c>
      <c r="M671" s="483" t="s">
        <v>32</v>
      </c>
      <c r="N671" s="483">
        <v>58</v>
      </c>
      <c r="O671" s="483" t="s">
        <v>32</v>
      </c>
    </row>
    <row r="672" spans="1:15" ht="11.25">
      <c r="A672" s="483">
        <v>12117</v>
      </c>
      <c r="B672" s="483" t="s">
        <v>418</v>
      </c>
      <c r="C672" s="483" t="s">
        <v>419</v>
      </c>
      <c r="D672" s="483" t="s">
        <v>74</v>
      </c>
      <c r="E672" s="484">
        <v>36894</v>
      </c>
      <c r="F672" s="483" t="s">
        <v>276</v>
      </c>
      <c r="G672" s="483">
        <v>0.3</v>
      </c>
      <c r="H672" s="483" t="s">
        <v>420</v>
      </c>
      <c r="I672" s="483" t="s">
        <v>32</v>
      </c>
      <c r="M672" s="483" t="s">
        <v>32</v>
      </c>
      <c r="N672" s="483">
        <v>58</v>
      </c>
      <c r="O672" s="483" t="s">
        <v>32</v>
      </c>
    </row>
    <row r="673" spans="1:15" ht="11.25">
      <c r="A673" s="483">
        <v>12119</v>
      </c>
      <c r="B673" s="483" t="s">
        <v>418</v>
      </c>
      <c r="C673" s="483" t="s">
        <v>419</v>
      </c>
      <c r="D673" s="483" t="s">
        <v>74</v>
      </c>
      <c r="E673" s="484">
        <v>36927</v>
      </c>
      <c r="F673" s="483" t="s">
        <v>276</v>
      </c>
      <c r="G673" s="483">
        <v>0.3</v>
      </c>
      <c r="H673" s="483" t="s">
        <v>420</v>
      </c>
      <c r="I673" s="483" t="s">
        <v>32</v>
      </c>
      <c r="M673" s="483" t="s">
        <v>32</v>
      </c>
      <c r="N673" s="483">
        <v>58</v>
      </c>
      <c r="O673" s="483" t="s">
        <v>32</v>
      </c>
    </row>
    <row r="674" spans="1:15" ht="11.25">
      <c r="A674" s="483">
        <v>12121</v>
      </c>
      <c r="B674" s="483" t="s">
        <v>418</v>
      </c>
      <c r="C674" s="483" t="s">
        <v>419</v>
      </c>
      <c r="D674" s="483" t="s">
        <v>74</v>
      </c>
      <c r="E674" s="484">
        <v>36958</v>
      </c>
      <c r="F674" s="483" t="s">
        <v>276</v>
      </c>
      <c r="G674" s="483">
        <v>0.3</v>
      </c>
      <c r="H674" s="483" t="s">
        <v>420</v>
      </c>
      <c r="I674" s="483" t="s">
        <v>32</v>
      </c>
      <c r="M674" s="483" t="s">
        <v>32</v>
      </c>
      <c r="N674" s="483">
        <v>58</v>
      </c>
      <c r="O674" s="483" t="s">
        <v>32</v>
      </c>
    </row>
    <row r="675" spans="1:15" ht="11.25">
      <c r="A675" s="483">
        <v>12123</v>
      </c>
      <c r="B675" s="483" t="s">
        <v>418</v>
      </c>
      <c r="C675" s="483" t="s">
        <v>419</v>
      </c>
      <c r="D675" s="483" t="s">
        <v>74</v>
      </c>
      <c r="E675" s="484">
        <v>36984</v>
      </c>
      <c r="F675" s="483" t="s">
        <v>276</v>
      </c>
      <c r="G675" s="483">
        <v>0.3</v>
      </c>
      <c r="H675" s="483" t="s">
        <v>420</v>
      </c>
      <c r="I675" s="483" t="s">
        <v>32</v>
      </c>
      <c r="M675" s="483" t="s">
        <v>32</v>
      </c>
      <c r="N675" s="483">
        <v>58</v>
      </c>
      <c r="O675" s="483" t="s">
        <v>32</v>
      </c>
    </row>
    <row r="676" spans="1:15" ht="11.25">
      <c r="A676" s="483">
        <v>12125</v>
      </c>
      <c r="B676" s="483" t="s">
        <v>418</v>
      </c>
      <c r="C676" s="483" t="s">
        <v>419</v>
      </c>
      <c r="D676" s="483" t="s">
        <v>74</v>
      </c>
      <c r="E676" s="484">
        <v>37012</v>
      </c>
      <c r="F676" s="483" t="s">
        <v>276</v>
      </c>
      <c r="G676" s="483">
        <v>0.3</v>
      </c>
      <c r="H676" s="483" t="s">
        <v>420</v>
      </c>
      <c r="I676" s="483" t="s">
        <v>32</v>
      </c>
      <c r="M676" s="483" t="s">
        <v>32</v>
      </c>
      <c r="N676" s="483">
        <v>58</v>
      </c>
      <c r="O676" s="483" t="s">
        <v>32</v>
      </c>
    </row>
    <row r="677" spans="1:15" ht="11.25">
      <c r="A677" s="483">
        <v>12127</v>
      </c>
      <c r="B677" s="483" t="s">
        <v>418</v>
      </c>
      <c r="C677" s="483" t="s">
        <v>419</v>
      </c>
      <c r="D677" s="483" t="s">
        <v>74</v>
      </c>
      <c r="E677" s="484">
        <v>37047</v>
      </c>
      <c r="F677" s="483" t="s">
        <v>276</v>
      </c>
      <c r="G677" s="483">
        <v>0.4</v>
      </c>
      <c r="H677" s="483" t="s">
        <v>420</v>
      </c>
      <c r="I677" s="483" t="s">
        <v>32</v>
      </c>
      <c r="M677" s="483" t="s">
        <v>32</v>
      </c>
      <c r="N677" s="483">
        <v>58</v>
      </c>
      <c r="O677" s="483" t="s">
        <v>32</v>
      </c>
    </row>
    <row r="678" spans="1:15" ht="11.25">
      <c r="A678" s="483">
        <v>12129</v>
      </c>
      <c r="B678" s="483" t="s">
        <v>418</v>
      </c>
      <c r="C678" s="483" t="s">
        <v>419</v>
      </c>
      <c r="D678" s="483" t="s">
        <v>74</v>
      </c>
      <c r="E678" s="484">
        <v>37074</v>
      </c>
      <c r="F678" s="483" t="s">
        <v>276</v>
      </c>
      <c r="G678" s="483">
        <v>0.4</v>
      </c>
      <c r="H678" s="483" t="s">
        <v>420</v>
      </c>
      <c r="I678" s="483" t="s">
        <v>32</v>
      </c>
      <c r="M678" s="483" t="s">
        <v>32</v>
      </c>
      <c r="N678" s="483">
        <v>58</v>
      </c>
      <c r="O678" s="483" t="s">
        <v>32</v>
      </c>
    </row>
    <row r="679" spans="1:15" ht="11.25">
      <c r="A679" s="483">
        <v>12131</v>
      </c>
      <c r="B679" s="483" t="s">
        <v>418</v>
      </c>
      <c r="C679" s="483" t="s">
        <v>419</v>
      </c>
      <c r="D679" s="483" t="s">
        <v>74</v>
      </c>
      <c r="E679" s="484">
        <v>37104</v>
      </c>
      <c r="F679" s="483" t="s">
        <v>276</v>
      </c>
      <c r="G679" s="483">
        <v>0.4</v>
      </c>
      <c r="H679" s="483" t="s">
        <v>420</v>
      </c>
      <c r="I679" s="483" t="s">
        <v>32</v>
      </c>
      <c r="M679" s="483" t="s">
        <v>32</v>
      </c>
      <c r="N679" s="483">
        <v>58</v>
      </c>
      <c r="O679" s="483" t="s">
        <v>32</v>
      </c>
    </row>
    <row r="680" spans="1:15" ht="11.25">
      <c r="A680" s="483">
        <v>12133</v>
      </c>
      <c r="B680" s="483" t="s">
        <v>418</v>
      </c>
      <c r="C680" s="483" t="s">
        <v>419</v>
      </c>
      <c r="D680" s="483" t="s">
        <v>74</v>
      </c>
      <c r="E680" s="484">
        <v>37138</v>
      </c>
      <c r="F680" s="483" t="s">
        <v>276</v>
      </c>
      <c r="G680" s="483">
        <v>0.3</v>
      </c>
      <c r="H680" s="483" t="s">
        <v>420</v>
      </c>
      <c r="I680" s="483" t="s">
        <v>32</v>
      </c>
      <c r="M680" s="483" t="s">
        <v>32</v>
      </c>
      <c r="N680" s="483">
        <v>58</v>
      </c>
      <c r="O680" s="483" t="s">
        <v>32</v>
      </c>
    </row>
    <row r="681" spans="1:15" ht="11.25">
      <c r="A681" s="483">
        <v>12135</v>
      </c>
      <c r="B681" s="483" t="s">
        <v>418</v>
      </c>
      <c r="C681" s="483" t="s">
        <v>419</v>
      </c>
      <c r="D681" s="483" t="s">
        <v>74</v>
      </c>
      <c r="E681" s="484">
        <v>37166</v>
      </c>
      <c r="F681" s="483" t="s">
        <v>276</v>
      </c>
      <c r="G681" s="483">
        <v>0.3</v>
      </c>
      <c r="H681" s="483" t="s">
        <v>420</v>
      </c>
      <c r="I681" s="483" t="s">
        <v>32</v>
      </c>
      <c r="M681" s="483" t="s">
        <v>32</v>
      </c>
      <c r="N681" s="483">
        <v>58</v>
      </c>
      <c r="O681" s="483" t="s">
        <v>32</v>
      </c>
    </row>
    <row r="682" spans="1:15" ht="11.25">
      <c r="A682" s="483">
        <v>12137</v>
      </c>
      <c r="B682" s="483" t="s">
        <v>418</v>
      </c>
      <c r="C682" s="483" t="s">
        <v>419</v>
      </c>
      <c r="D682" s="483" t="s">
        <v>74</v>
      </c>
      <c r="E682" s="484">
        <v>37259</v>
      </c>
      <c r="F682" s="483" t="s">
        <v>276</v>
      </c>
      <c r="G682" s="483">
        <v>0.3</v>
      </c>
      <c r="H682" s="483" t="s">
        <v>420</v>
      </c>
      <c r="I682" s="483" t="s">
        <v>32</v>
      </c>
      <c r="M682" s="483" t="s">
        <v>32</v>
      </c>
      <c r="N682" s="483">
        <v>58</v>
      </c>
      <c r="O682" s="483" t="s">
        <v>32</v>
      </c>
    </row>
    <row r="683" spans="1:15" ht="11.25">
      <c r="A683" s="483">
        <v>12139</v>
      </c>
      <c r="B683" s="483" t="s">
        <v>418</v>
      </c>
      <c r="C683" s="483" t="s">
        <v>419</v>
      </c>
      <c r="D683" s="483" t="s">
        <v>74</v>
      </c>
      <c r="E683" s="484">
        <v>37292</v>
      </c>
      <c r="F683" s="483" t="s">
        <v>276</v>
      </c>
      <c r="G683" s="483">
        <v>0.3</v>
      </c>
      <c r="H683" s="483" t="s">
        <v>420</v>
      </c>
      <c r="I683" s="483" t="s">
        <v>32</v>
      </c>
      <c r="M683" s="483" t="s">
        <v>32</v>
      </c>
      <c r="N683" s="483">
        <v>58</v>
      </c>
      <c r="O683" s="483" t="s">
        <v>32</v>
      </c>
    </row>
    <row r="684" spans="1:15" ht="11.25">
      <c r="A684" s="483">
        <v>12141</v>
      </c>
      <c r="B684" s="483" t="s">
        <v>418</v>
      </c>
      <c r="C684" s="483" t="s">
        <v>419</v>
      </c>
      <c r="D684" s="483" t="s">
        <v>74</v>
      </c>
      <c r="E684" s="484">
        <v>37348</v>
      </c>
      <c r="F684" s="483" t="s">
        <v>276</v>
      </c>
      <c r="G684" s="483">
        <v>0.3</v>
      </c>
      <c r="H684" s="483" t="s">
        <v>420</v>
      </c>
      <c r="I684" s="483" t="s">
        <v>32</v>
      </c>
      <c r="M684" s="483" t="s">
        <v>32</v>
      </c>
      <c r="N684" s="483">
        <v>58</v>
      </c>
      <c r="O684" s="483" t="s">
        <v>32</v>
      </c>
    </row>
    <row r="685" spans="1:15" ht="11.25">
      <c r="A685" s="483">
        <v>12143</v>
      </c>
      <c r="B685" s="483" t="s">
        <v>418</v>
      </c>
      <c r="C685" s="483" t="s">
        <v>419</v>
      </c>
      <c r="D685" s="483" t="s">
        <v>74</v>
      </c>
      <c r="E685" s="484">
        <v>37439</v>
      </c>
      <c r="F685" s="483" t="s">
        <v>276</v>
      </c>
      <c r="G685" s="483">
        <v>0.3</v>
      </c>
      <c r="H685" s="483" t="s">
        <v>420</v>
      </c>
      <c r="I685" s="483" t="s">
        <v>32</v>
      </c>
      <c r="M685" s="483" t="s">
        <v>32</v>
      </c>
      <c r="N685" s="483">
        <v>58</v>
      </c>
      <c r="O685" s="483" t="s">
        <v>32</v>
      </c>
    </row>
    <row r="686" spans="1:15" ht="11.25">
      <c r="A686" s="483">
        <v>12145</v>
      </c>
      <c r="B686" s="483" t="s">
        <v>418</v>
      </c>
      <c r="C686" s="483" t="s">
        <v>419</v>
      </c>
      <c r="D686" s="483" t="s">
        <v>74</v>
      </c>
      <c r="E686" s="484">
        <v>37475</v>
      </c>
      <c r="F686" s="483" t="s">
        <v>276</v>
      </c>
      <c r="G686" s="483">
        <v>0.3</v>
      </c>
      <c r="H686" s="483" t="s">
        <v>420</v>
      </c>
      <c r="I686" s="483" t="s">
        <v>32</v>
      </c>
      <c r="M686" s="483" t="s">
        <v>32</v>
      </c>
      <c r="N686" s="483">
        <v>58</v>
      </c>
      <c r="O686" s="483" t="s">
        <v>32</v>
      </c>
    </row>
    <row r="687" spans="1:15" ht="11.25">
      <c r="A687" s="483">
        <v>12147</v>
      </c>
      <c r="B687" s="483" t="s">
        <v>418</v>
      </c>
      <c r="C687" s="483" t="s">
        <v>419</v>
      </c>
      <c r="D687" s="483" t="s">
        <v>74</v>
      </c>
      <c r="E687" s="484">
        <v>37503</v>
      </c>
      <c r="F687" s="483" t="s">
        <v>276</v>
      </c>
      <c r="G687" s="483">
        <v>0.3</v>
      </c>
      <c r="H687" s="483" t="s">
        <v>420</v>
      </c>
      <c r="I687" s="483" t="s">
        <v>32</v>
      </c>
      <c r="M687" s="483" t="s">
        <v>32</v>
      </c>
      <c r="N687" s="483">
        <v>58</v>
      </c>
      <c r="O687" s="483" t="s">
        <v>32</v>
      </c>
    </row>
    <row r="688" spans="1:15" ht="11.25">
      <c r="A688" s="483">
        <v>12149</v>
      </c>
      <c r="B688" s="483" t="s">
        <v>418</v>
      </c>
      <c r="C688" s="483" t="s">
        <v>419</v>
      </c>
      <c r="D688" s="483" t="s">
        <v>74</v>
      </c>
      <c r="E688" s="484">
        <v>37531</v>
      </c>
      <c r="F688" s="483" t="s">
        <v>276</v>
      </c>
      <c r="G688" s="483">
        <v>0.3</v>
      </c>
      <c r="H688" s="483" t="s">
        <v>420</v>
      </c>
      <c r="I688" s="483" t="s">
        <v>32</v>
      </c>
      <c r="M688" s="483" t="s">
        <v>32</v>
      </c>
      <c r="N688" s="483">
        <v>58</v>
      </c>
      <c r="O688" s="483" t="s">
        <v>32</v>
      </c>
    </row>
    <row r="689" spans="1:15" ht="11.25">
      <c r="A689" s="483">
        <v>12151</v>
      </c>
      <c r="B689" s="483" t="s">
        <v>418</v>
      </c>
      <c r="C689" s="483" t="s">
        <v>419</v>
      </c>
      <c r="D689" s="483" t="s">
        <v>74</v>
      </c>
      <c r="E689" s="484">
        <v>37566</v>
      </c>
      <c r="F689" s="483" t="s">
        <v>276</v>
      </c>
      <c r="G689" s="483">
        <v>0.3</v>
      </c>
      <c r="H689" s="483" t="s">
        <v>420</v>
      </c>
      <c r="I689" s="483" t="s">
        <v>32</v>
      </c>
      <c r="M689" s="483" t="s">
        <v>32</v>
      </c>
      <c r="N689" s="483">
        <v>58</v>
      </c>
      <c r="O689" s="483" t="s">
        <v>32</v>
      </c>
    </row>
    <row r="690" spans="1:15" ht="11.25">
      <c r="A690" s="483">
        <v>12153</v>
      </c>
      <c r="B690" s="483" t="s">
        <v>418</v>
      </c>
      <c r="C690" s="483" t="s">
        <v>419</v>
      </c>
      <c r="D690" s="483" t="s">
        <v>74</v>
      </c>
      <c r="E690" s="484">
        <v>37594</v>
      </c>
      <c r="F690" s="483" t="s">
        <v>276</v>
      </c>
      <c r="G690" s="483">
        <v>0.4</v>
      </c>
      <c r="H690" s="483" t="s">
        <v>420</v>
      </c>
      <c r="I690" s="483" t="s">
        <v>32</v>
      </c>
      <c r="M690" s="483" t="s">
        <v>32</v>
      </c>
      <c r="N690" s="483">
        <v>58</v>
      </c>
      <c r="O690" s="483" t="s">
        <v>32</v>
      </c>
    </row>
    <row r="691" spans="1:15" ht="11.25">
      <c r="A691" s="483">
        <v>12155</v>
      </c>
      <c r="B691" s="483" t="s">
        <v>418</v>
      </c>
      <c r="C691" s="483" t="s">
        <v>419</v>
      </c>
      <c r="D691" s="483" t="s">
        <v>74</v>
      </c>
      <c r="E691" s="484">
        <v>37623</v>
      </c>
      <c r="F691" s="483" t="s">
        <v>276</v>
      </c>
      <c r="G691" s="483">
        <v>0.3</v>
      </c>
      <c r="H691" s="483" t="s">
        <v>420</v>
      </c>
      <c r="I691" s="483" t="s">
        <v>32</v>
      </c>
      <c r="M691" s="483" t="s">
        <v>32</v>
      </c>
      <c r="N691" s="483">
        <v>58</v>
      </c>
      <c r="O691" s="483" t="s">
        <v>32</v>
      </c>
    </row>
    <row r="692" spans="1:18" ht="11.25">
      <c r="A692" s="483">
        <v>12157</v>
      </c>
      <c r="B692" s="483" t="s">
        <v>418</v>
      </c>
      <c r="C692" s="483" t="s">
        <v>419</v>
      </c>
      <c r="D692" s="483" t="s">
        <v>74</v>
      </c>
      <c r="E692" s="484">
        <v>37658</v>
      </c>
      <c r="F692" s="483" t="s">
        <v>276</v>
      </c>
      <c r="G692" s="483">
        <v>0.3</v>
      </c>
      <c r="H692" s="483" t="s">
        <v>420</v>
      </c>
      <c r="I692" s="483" t="s">
        <v>32</v>
      </c>
      <c r="M692" s="483" t="s">
        <v>32</v>
      </c>
      <c r="N692" s="483">
        <v>58</v>
      </c>
      <c r="O692" s="483" t="s">
        <v>32</v>
      </c>
      <c r="Q692" s="486" t="s">
        <v>276</v>
      </c>
      <c r="R692" s="486">
        <v>0.3</v>
      </c>
    </row>
    <row r="693" ht="11.25">
      <c r="E693" s="484"/>
    </row>
    <row r="694" ht="11.25">
      <c r="E694" s="484"/>
    </row>
    <row r="695" spans="1:15" ht="11.25">
      <c r="A695" s="483">
        <v>12108</v>
      </c>
      <c r="B695" s="483" t="s">
        <v>418</v>
      </c>
      <c r="C695" s="483" t="s">
        <v>421</v>
      </c>
      <c r="D695" s="483" t="s">
        <v>74</v>
      </c>
      <c r="E695" s="484">
        <v>36769</v>
      </c>
      <c r="F695" s="483" t="s">
        <v>276</v>
      </c>
      <c r="G695" s="483">
        <v>0.47</v>
      </c>
      <c r="H695" s="483" t="s">
        <v>420</v>
      </c>
      <c r="I695" s="483" t="s">
        <v>32</v>
      </c>
      <c r="M695" s="483" t="s">
        <v>32</v>
      </c>
      <c r="N695" s="483">
        <v>58</v>
      </c>
      <c r="O695" s="483" t="s">
        <v>32</v>
      </c>
    </row>
    <row r="696" spans="1:15" ht="11.25">
      <c r="A696" s="483">
        <v>12110</v>
      </c>
      <c r="B696" s="483" t="s">
        <v>418</v>
      </c>
      <c r="C696" s="483" t="s">
        <v>421</v>
      </c>
      <c r="D696" s="483" t="s">
        <v>74</v>
      </c>
      <c r="E696" s="484">
        <v>36799</v>
      </c>
      <c r="F696" s="483" t="s">
        <v>276</v>
      </c>
      <c r="G696" s="483">
        <v>0.3</v>
      </c>
      <c r="H696" s="483" t="s">
        <v>420</v>
      </c>
      <c r="I696" s="483" t="s">
        <v>32</v>
      </c>
      <c r="M696" s="483" t="s">
        <v>32</v>
      </c>
      <c r="N696" s="483">
        <v>58</v>
      </c>
      <c r="O696" s="483" t="s">
        <v>32</v>
      </c>
    </row>
    <row r="697" spans="1:15" ht="11.25">
      <c r="A697" s="483">
        <v>12112</v>
      </c>
      <c r="B697" s="483" t="s">
        <v>418</v>
      </c>
      <c r="C697" s="483" t="s">
        <v>421</v>
      </c>
      <c r="D697" s="483" t="s">
        <v>74</v>
      </c>
      <c r="E697" s="484">
        <v>36830</v>
      </c>
      <c r="F697" s="483" t="s">
        <v>276</v>
      </c>
      <c r="G697" s="483">
        <v>0.3</v>
      </c>
      <c r="H697" s="483" t="s">
        <v>420</v>
      </c>
      <c r="I697" s="483" t="s">
        <v>32</v>
      </c>
      <c r="M697" s="483" t="s">
        <v>32</v>
      </c>
      <c r="N697" s="483">
        <v>58</v>
      </c>
      <c r="O697" s="483" t="s">
        <v>32</v>
      </c>
    </row>
    <row r="698" spans="1:15" ht="11.25">
      <c r="A698" s="483">
        <v>12114</v>
      </c>
      <c r="B698" s="483" t="s">
        <v>418</v>
      </c>
      <c r="C698" s="483" t="s">
        <v>421</v>
      </c>
      <c r="D698" s="483" t="s">
        <v>74</v>
      </c>
      <c r="E698" s="484">
        <v>36860</v>
      </c>
      <c r="F698" s="483" t="s">
        <v>276</v>
      </c>
      <c r="G698" s="483">
        <v>0.3</v>
      </c>
      <c r="H698" s="483" t="s">
        <v>420</v>
      </c>
      <c r="I698" s="483" t="s">
        <v>32</v>
      </c>
      <c r="M698" s="483" t="s">
        <v>32</v>
      </c>
      <c r="N698" s="483">
        <v>58</v>
      </c>
      <c r="O698" s="483" t="s">
        <v>32</v>
      </c>
    </row>
    <row r="699" spans="1:15" ht="11.25">
      <c r="A699" s="483">
        <v>12116</v>
      </c>
      <c r="B699" s="483" t="s">
        <v>418</v>
      </c>
      <c r="C699" s="483" t="s">
        <v>421</v>
      </c>
      <c r="D699" s="483" t="s">
        <v>74</v>
      </c>
      <c r="E699" s="484">
        <v>36891</v>
      </c>
      <c r="F699" s="483" t="s">
        <v>276</v>
      </c>
      <c r="G699" s="483">
        <v>0.3</v>
      </c>
      <c r="H699" s="483" t="s">
        <v>420</v>
      </c>
      <c r="I699" s="483" t="s">
        <v>32</v>
      </c>
      <c r="M699" s="483" t="s">
        <v>32</v>
      </c>
      <c r="N699" s="483">
        <v>58</v>
      </c>
      <c r="O699" s="483" t="s">
        <v>32</v>
      </c>
    </row>
    <row r="700" spans="1:15" ht="11.25">
      <c r="A700" s="483">
        <v>12118</v>
      </c>
      <c r="B700" s="483" t="s">
        <v>418</v>
      </c>
      <c r="C700" s="483" t="s">
        <v>421</v>
      </c>
      <c r="D700" s="483" t="s">
        <v>74</v>
      </c>
      <c r="E700" s="484">
        <v>36922</v>
      </c>
      <c r="F700" s="483" t="s">
        <v>276</v>
      </c>
      <c r="G700" s="483">
        <v>0.3</v>
      </c>
      <c r="H700" s="483" t="s">
        <v>420</v>
      </c>
      <c r="I700" s="483" t="s">
        <v>32</v>
      </c>
      <c r="M700" s="483" t="s">
        <v>32</v>
      </c>
      <c r="N700" s="483">
        <v>58</v>
      </c>
      <c r="O700" s="483" t="s">
        <v>32</v>
      </c>
    </row>
    <row r="701" spans="1:15" ht="11.25">
      <c r="A701" s="483">
        <v>12120</v>
      </c>
      <c r="B701" s="483" t="s">
        <v>418</v>
      </c>
      <c r="C701" s="483" t="s">
        <v>421</v>
      </c>
      <c r="D701" s="483" t="s">
        <v>74</v>
      </c>
      <c r="E701" s="484">
        <v>36950</v>
      </c>
      <c r="F701" s="483" t="s">
        <v>276</v>
      </c>
      <c r="G701" s="483">
        <v>0.3</v>
      </c>
      <c r="H701" s="483" t="s">
        <v>420</v>
      </c>
      <c r="I701" s="483" t="s">
        <v>32</v>
      </c>
      <c r="M701" s="483" t="s">
        <v>32</v>
      </c>
      <c r="N701" s="483">
        <v>58</v>
      </c>
      <c r="O701" s="483" t="s">
        <v>32</v>
      </c>
    </row>
    <row r="702" spans="1:15" ht="11.25">
      <c r="A702" s="483">
        <v>12122</v>
      </c>
      <c r="B702" s="483" t="s">
        <v>418</v>
      </c>
      <c r="C702" s="483" t="s">
        <v>421</v>
      </c>
      <c r="D702" s="483" t="s">
        <v>74</v>
      </c>
      <c r="E702" s="484">
        <v>36981</v>
      </c>
      <c r="F702" s="483" t="s">
        <v>276</v>
      </c>
      <c r="G702" s="483">
        <v>0.3</v>
      </c>
      <c r="H702" s="483" t="s">
        <v>420</v>
      </c>
      <c r="I702" s="483" t="s">
        <v>32</v>
      </c>
      <c r="M702" s="483" t="s">
        <v>32</v>
      </c>
      <c r="N702" s="483">
        <v>58</v>
      </c>
      <c r="O702" s="483" t="s">
        <v>32</v>
      </c>
    </row>
    <row r="703" spans="1:15" ht="11.25">
      <c r="A703" s="483">
        <v>12124</v>
      </c>
      <c r="B703" s="483" t="s">
        <v>418</v>
      </c>
      <c r="C703" s="483" t="s">
        <v>421</v>
      </c>
      <c r="D703" s="483" t="s">
        <v>74</v>
      </c>
      <c r="E703" s="484">
        <v>37011</v>
      </c>
      <c r="F703" s="483" t="s">
        <v>276</v>
      </c>
      <c r="G703" s="483">
        <v>0.3</v>
      </c>
      <c r="H703" s="483" t="s">
        <v>420</v>
      </c>
      <c r="I703" s="483" t="s">
        <v>32</v>
      </c>
      <c r="M703" s="483" t="s">
        <v>32</v>
      </c>
      <c r="N703" s="483">
        <v>58</v>
      </c>
      <c r="O703" s="483" t="s">
        <v>32</v>
      </c>
    </row>
    <row r="704" spans="1:15" ht="11.25">
      <c r="A704" s="483">
        <v>12126</v>
      </c>
      <c r="B704" s="483" t="s">
        <v>418</v>
      </c>
      <c r="C704" s="483" t="s">
        <v>421</v>
      </c>
      <c r="D704" s="483" t="s">
        <v>74</v>
      </c>
      <c r="E704" s="484">
        <v>37042</v>
      </c>
      <c r="F704" s="483" t="s">
        <v>276</v>
      </c>
      <c r="G704" s="483">
        <v>0.3</v>
      </c>
      <c r="H704" s="483" t="s">
        <v>420</v>
      </c>
      <c r="I704" s="483" t="s">
        <v>32</v>
      </c>
      <c r="M704" s="483" t="s">
        <v>32</v>
      </c>
      <c r="N704" s="483">
        <v>58</v>
      </c>
      <c r="O704" s="483" t="s">
        <v>32</v>
      </c>
    </row>
    <row r="705" spans="1:15" ht="11.25">
      <c r="A705" s="483">
        <v>12128</v>
      </c>
      <c r="B705" s="483" t="s">
        <v>418</v>
      </c>
      <c r="C705" s="483" t="s">
        <v>421</v>
      </c>
      <c r="D705" s="483" t="s">
        <v>74</v>
      </c>
      <c r="E705" s="484">
        <v>37072</v>
      </c>
      <c r="F705" s="483" t="s">
        <v>276</v>
      </c>
      <c r="G705" s="483">
        <v>0.4</v>
      </c>
      <c r="H705" s="483" t="s">
        <v>420</v>
      </c>
      <c r="I705" s="483" t="s">
        <v>32</v>
      </c>
      <c r="M705" s="483" t="s">
        <v>32</v>
      </c>
      <c r="N705" s="483">
        <v>58</v>
      </c>
      <c r="O705" s="483" t="s">
        <v>32</v>
      </c>
    </row>
    <row r="706" spans="1:15" ht="11.25">
      <c r="A706" s="483">
        <v>12130</v>
      </c>
      <c r="B706" s="483" t="s">
        <v>418</v>
      </c>
      <c r="C706" s="483" t="s">
        <v>421</v>
      </c>
      <c r="D706" s="483" t="s">
        <v>74</v>
      </c>
      <c r="E706" s="484">
        <v>37103</v>
      </c>
      <c r="F706" s="483" t="s">
        <v>276</v>
      </c>
      <c r="G706" s="483">
        <v>0.4</v>
      </c>
      <c r="H706" s="483" t="s">
        <v>420</v>
      </c>
      <c r="I706" s="483" t="s">
        <v>32</v>
      </c>
      <c r="M706" s="483" t="s">
        <v>32</v>
      </c>
      <c r="N706" s="483">
        <v>58</v>
      </c>
      <c r="O706" s="483" t="s">
        <v>32</v>
      </c>
    </row>
    <row r="707" spans="1:15" ht="11.25">
      <c r="A707" s="483">
        <v>12132</v>
      </c>
      <c r="B707" s="483" t="s">
        <v>418</v>
      </c>
      <c r="C707" s="483" t="s">
        <v>421</v>
      </c>
      <c r="D707" s="483" t="s">
        <v>74</v>
      </c>
      <c r="E707" s="484">
        <v>37134</v>
      </c>
      <c r="F707" s="483" t="s">
        <v>276</v>
      </c>
      <c r="G707" s="483">
        <v>0.4</v>
      </c>
      <c r="H707" s="483" t="s">
        <v>420</v>
      </c>
      <c r="I707" s="483" t="s">
        <v>32</v>
      </c>
      <c r="M707" s="483" t="s">
        <v>32</v>
      </c>
      <c r="N707" s="483">
        <v>58</v>
      </c>
      <c r="O707" s="483" t="s">
        <v>32</v>
      </c>
    </row>
    <row r="708" spans="1:15" ht="11.25">
      <c r="A708" s="483">
        <v>12134</v>
      </c>
      <c r="B708" s="483" t="s">
        <v>418</v>
      </c>
      <c r="C708" s="483" t="s">
        <v>421</v>
      </c>
      <c r="D708" s="483" t="s">
        <v>74</v>
      </c>
      <c r="E708" s="484">
        <v>37164</v>
      </c>
      <c r="F708" s="483" t="s">
        <v>276</v>
      </c>
      <c r="G708" s="483">
        <v>0.3</v>
      </c>
      <c r="H708" s="483" t="s">
        <v>420</v>
      </c>
      <c r="I708" s="483" t="s">
        <v>32</v>
      </c>
      <c r="M708" s="483" t="s">
        <v>32</v>
      </c>
      <c r="N708" s="483">
        <v>58</v>
      </c>
      <c r="O708" s="483" t="s">
        <v>32</v>
      </c>
    </row>
    <row r="709" spans="1:15" ht="11.25">
      <c r="A709" s="483">
        <v>12136</v>
      </c>
      <c r="B709" s="483" t="s">
        <v>418</v>
      </c>
      <c r="C709" s="483" t="s">
        <v>421</v>
      </c>
      <c r="D709" s="483" t="s">
        <v>74</v>
      </c>
      <c r="E709" s="484">
        <v>37195</v>
      </c>
      <c r="F709" s="483" t="s">
        <v>276</v>
      </c>
      <c r="G709" s="483">
        <v>0.3</v>
      </c>
      <c r="H709" s="483" t="s">
        <v>420</v>
      </c>
      <c r="I709" s="483" t="s">
        <v>32</v>
      </c>
      <c r="M709" s="483" t="s">
        <v>32</v>
      </c>
      <c r="N709" s="483">
        <v>58</v>
      </c>
      <c r="O709" s="483" t="s">
        <v>32</v>
      </c>
    </row>
    <row r="710" spans="1:15" ht="11.25">
      <c r="A710" s="483">
        <v>12138</v>
      </c>
      <c r="B710" s="483" t="s">
        <v>418</v>
      </c>
      <c r="C710" s="483" t="s">
        <v>421</v>
      </c>
      <c r="D710" s="483" t="s">
        <v>74</v>
      </c>
      <c r="E710" s="484">
        <v>37287</v>
      </c>
      <c r="F710" s="483" t="s">
        <v>276</v>
      </c>
      <c r="G710" s="483">
        <v>0.3</v>
      </c>
      <c r="H710" s="483" t="s">
        <v>420</v>
      </c>
      <c r="I710" s="483" t="s">
        <v>32</v>
      </c>
      <c r="M710" s="483" t="s">
        <v>32</v>
      </c>
      <c r="N710" s="483">
        <v>58</v>
      </c>
      <c r="O710" s="483" t="s">
        <v>32</v>
      </c>
    </row>
    <row r="711" spans="1:15" ht="11.25">
      <c r="A711" s="483">
        <v>12140</v>
      </c>
      <c r="B711" s="483" t="s">
        <v>418</v>
      </c>
      <c r="C711" s="483" t="s">
        <v>421</v>
      </c>
      <c r="D711" s="483" t="s">
        <v>74</v>
      </c>
      <c r="E711" s="484">
        <v>37315</v>
      </c>
      <c r="F711" s="483" t="s">
        <v>276</v>
      </c>
      <c r="G711" s="483">
        <v>0.3</v>
      </c>
      <c r="H711" s="483" t="s">
        <v>420</v>
      </c>
      <c r="I711" s="483" t="s">
        <v>32</v>
      </c>
      <c r="M711" s="483" t="s">
        <v>32</v>
      </c>
      <c r="N711" s="483">
        <v>58</v>
      </c>
      <c r="O711" s="483" t="s">
        <v>32</v>
      </c>
    </row>
    <row r="712" spans="1:15" ht="11.25">
      <c r="A712" s="483">
        <v>12142</v>
      </c>
      <c r="B712" s="483" t="s">
        <v>418</v>
      </c>
      <c r="C712" s="483" t="s">
        <v>421</v>
      </c>
      <c r="D712" s="483" t="s">
        <v>74</v>
      </c>
      <c r="E712" s="484">
        <v>37376</v>
      </c>
      <c r="F712" s="483" t="s">
        <v>276</v>
      </c>
      <c r="G712" s="483">
        <v>0.3</v>
      </c>
      <c r="H712" s="483" t="s">
        <v>420</v>
      </c>
      <c r="I712" s="483" t="s">
        <v>32</v>
      </c>
      <c r="M712" s="483" t="s">
        <v>32</v>
      </c>
      <c r="N712" s="483">
        <v>58</v>
      </c>
      <c r="O712" s="483" t="s">
        <v>32</v>
      </c>
    </row>
    <row r="713" spans="1:15" ht="11.25">
      <c r="A713" s="483">
        <v>12144</v>
      </c>
      <c r="B713" s="483" t="s">
        <v>418</v>
      </c>
      <c r="C713" s="483" t="s">
        <v>421</v>
      </c>
      <c r="D713" s="483" t="s">
        <v>74</v>
      </c>
      <c r="E713" s="484">
        <v>37468</v>
      </c>
      <c r="F713" s="483" t="s">
        <v>276</v>
      </c>
      <c r="G713" s="483">
        <v>0.3</v>
      </c>
      <c r="H713" s="483" t="s">
        <v>420</v>
      </c>
      <c r="I713" s="483" t="s">
        <v>32</v>
      </c>
      <c r="M713" s="483" t="s">
        <v>32</v>
      </c>
      <c r="N713" s="483">
        <v>58</v>
      </c>
      <c r="O713" s="483" t="s">
        <v>32</v>
      </c>
    </row>
    <row r="714" spans="1:15" ht="11.25">
      <c r="A714" s="483">
        <v>12146</v>
      </c>
      <c r="B714" s="483" t="s">
        <v>418</v>
      </c>
      <c r="C714" s="483" t="s">
        <v>421</v>
      </c>
      <c r="D714" s="483" t="s">
        <v>74</v>
      </c>
      <c r="E714" s="484">
        <v>37499</v>
      </c>
      <c r="F714" s="483" t="s">
        <v>276</v>
      </c>
      <c r="G714" s="483">
        <v>0.3</v>
      </c>
      <c r="H714" s="483" t="s">
        <v>420</v>
      </c>
      <c r="I714" s="483" t="s">
        <v>32</v>
      </c>
      <c r="M714" s="483" t="s">
        <v>32</v>
      </c>
      <c r="N714" s="483">
        <v>58</v>
      </c>
      <c r="O714" s="483" t="s">
        <v>32</v>
      </c>
    </row>
    <row r="715" spans="1:15" ht="11.25">
      <c r="A715" s="483">
        <v>12148</v>
      </c>
      <c r="B715" s="483" t="s">
        <v>418</v>
      </c>
      <c r="C715" s="483" t="s">
        <v>421</v>
      </c>
      <c r="D715" s="483" t="s">
        <v>74</v>
      </c>
      <c r="E715" s="484">
        <v>37529</v>
      </c>
      <c r="F715" s="483" t="s">
        <v>276</v>
      </c>
      <c r="G715" s="483">
        <v>0.3</v>
      </c>
      <c r="H715" s="483" t="s">
        <v>420</v>
      </c>
      <c r="I715" s="483" t="s">
        <v>32</v>
      </c>
      <c r="M715" s="483" t="s">
        <v>32</v>
      </c>
      <c r="N715" s="483">
        <v>58</v>
      </c>
      <c r="O715" s="483" t="s">
        <v>32</v>
      </c>
    </row>
    <row r="716" spans="1:15" ht="11.25">
      <c r="A716" s="483">
        <v>12150</v>
      </c>
      <c r="B716" s="483" t="s">
        <v>418</v>
      </c>
      <c r="C716" s="483" t="s">
        <v>421</v>
      </c>
      <c r="D716" s="483" t="s">
        <v>74</v>
      </c>
      <c r="E716" s="484">
        <v>37560</v>
      </c>
      <c r="F716" s="483" t="s">
        <v>276</v>
      </c>
      <c r="G716" s="483">
        <v>0.3</v>
      </c>
      <c r="H716" s="483" t="s">
        <v>420</v>
      </c>
      <c r="I716" s="483" t="s">
        <v>32</v>
      </c>
      <c r="M716" s="483" t="s">
        <v>32</v>
      </c>
      <c r="N716" s="483">
        <v>58</v>
      </c>
      <c r="O716" s="483" t="s">
        <v>32</v>
      </c>
    </row>
    <row r="717" spans="1:15" ht="11.25">
      <c r="A717" s="483">
        <v>12152</v>
      </c>
      <c r="B717" s="483" t="s">
        <v>418</v>
      </c>
      <c r="C717" s="483" t="s">
        <v>421</v>
      </c>
      <c r="D717" s="483" t="s">
        <v>74</v>
      </c>
      <c r="E717" s="484">
        <v>37590</v>
      </c>
      <c r="F717" s="483" t="s">
        <v>276</v>
      </c>
      <c r="G717" s="483">
        <v>0.3</v>
      </c>
      <c r="H717" s="483" t="s">
        <v>420</v>
      </c>
      <c r="I717" s="483" t="s">
        <v>32</v>
      </c>
      <c r="M717" s="483" t="s">
        <v>32</v>
      </c>
      <c r="N717" s="483">
        <v>58</v>
      </c>
      <c r="O717" s="483" t="s">
        <v>32</v>
      </c>
    </row>
    <row r="718" spans="1:15" ht="11.25">
      <c r="A718" s="483">
        <v>12154</v>
      </c>
      <c r="B718" s="483" t="s">
        <v>418</v>
      </c>
      <c r="C718" s="483" t="s">
        <v>421</v>
      </c>
      <c r="D718" s="483" t="s">
        <v>74</v>
      </c>
      <c r="E718" s="484">
        <v>37621</v>
      </c>
      <c r="F718" s="483" t="s">
        <v>276</v>
      </c>
      <c r="G718" s="483">
        <v>0.4</v>
      </c>
      <c r="H718" s="483" t="s">
        <v>420</v>
      </c>
      <c r="I718" s="483" t="s">
        <v>32</v>
      </c>
      <c r="M718" s="483" t="s">
        <v>32</v>
      </c>
      <c r="N718" s="483">
        <v>58</v>
      </c>
      <c r="O718" s="483" t="s">
        <v>32</v>
      </c>
    </row>
    <row r="719" spans="1:15" ht="11.25">
      <c r="A719" s="483">
        <v>12156</v>
      </c>
      <c r="B719" s="483" t="s">
        <v>418</v>
      </c>
      <c r="C719" s="483" t="s">
        <v>421</v>
      </c>
      <c r="D719" s="483" t="s">
        <v>74</v>
      </c>
      <c r="E719" s="484">
        <v>37652</v>
      </c>
      <c r="F719" s="483" t="s">
        <v>276</v>
      </c>
      <c r="G719" s="483">
        <v>0.3</v>
      </c>
      <c r="H719" s="483" t="s">
        <v>420</v>
      </c>
      <c r="I719" s="483" t="s">
        <v>32</v>
      </c>
      <c r="M719" s="483" t="s">
        <v>32</v>
      </c>
      <c r="N719" s="483">
        <v>58</v>
      </c>
      <c r="O719" s="483" t="s">
        <v>32</v>
      </c>
    </row>
    <row r="720" spans="1:15" ht="11.25">
      <c r="A720" s="483">
        <v>12158</v>
      </c>
      <c r="B720" s="483" t="s">
        <v>418</v>
      </c>
      <c r="C720" s="483" t="s">
        <v>421</v>
      </c>
      <c r="D720" s="483" t="s">
        <v>74</v>
      </c>
      <c r="E720" s="484">
        <v>37680</v>
      </c>
      <c r="F720" s="483" t="s">
        <v>276</v>
      </c>
      <c r="G720" s="483">
        <v>0.3</v>
      </c>
      <c r="H720" s="483" t="s">
        <v>420</v>
      </c>
      <c r="I720" s="483" t="s">
        <v>32</v>
      </c>
      <c r="M720" s="483" t="s">
        <v>32</v>
      </c>
      <c r="N720" s="483">
        <v>58</v>
      </c>
      <c r="O720" s="483" t="s">
        <v>32</v>
      </c>
    </row>
    <row r="721" ht="11.25">
      <c r="E721" s="484"/>
    </row>
    <row r="722" ht="11.25">
      <c r="E722" s="484"/>
    </row>
    <row r="723" spans="1:15" ht="11.25">
      <c r="A723" s="483">
        <v>12159</v>
      </c>
      <c r="B723" s="483" t="s">
        <v>418</v>
      </c>
      <c r="C723" s="483" t="s">
        <v>419</v>
      </c>
      <c r="D723" s="483" t="s">
        <v>437</v>
      </c>
      <c r="E723" s="484">
        <v>36739</v>
      </c>
      <c r="F723" s="483" t="s">
        <v>276</v>
      </c>
      <c r="G723" s="483">
        <v>0.47</v>
      </c>
      <c r="H723" s="483" t="s">
        <v>420</v>
      </c>
      <c r="I723" s="483" t="s">
        <v>32</v>
      </c>
      <c r="M723" s="483" t="s">
        <v>32</v>
      </c>
      <c r="N723" s="483">
        <v>60</v>
      </c>
      <c r="O723" s="483" t="s">
        <v>32</v>
      </c>
    </row>
    <row r="724" spans="1:15" ht="11.25">
      <c r="A724" s="483">
        <v>12161</v>
      </c>
      <c r="B724" s="483" t="s">
        <v>418</v>
      </c>
      <c r="C724" s="483" t="s">
        <v>419</v>
      </c>
      <c r="D724" s="483" t="s">
        <v>437</v>
      </c>
      <c r="E724" s="484">
        <v>36782</v>
      </c>
      <c r="F724" s="483" t="s">
        <v>276</v>
      </c>
      <c r="G724" s="483">
        <v>0.3</v>
      </c>
      <c r="H724" s="483" t="s">
        <v>420</v>
      </c>
      <c r="I724" s="483" t="s">
        <v>32</v>
      </c>
      <c r="M724" s="483" t="s">
        <v>32</v>
      </c>
      <c r="N724" s="483">
        <v>60</v>
      </c>
      <c r="O724" s="483" t="s">
        <v>32</v>
      </c>
    </row>
    <row r="725" spans="1:15" ht="11.25">
      <c r="A725" s="483">
        <v>12163</v>
      </c>
      <c r="B725" s="483" t="s">
        <v>418</v>
      </c>
      <c r="C725" s="483" t="s">
        <v>419</v>
      </c>
      <c r="D725" s="483" t="s">
        <v>437</v>
      </c>
      <c r="E725" s="484">
        <v>36803</v>
      </c>
      <c r="F725" s="483" t="s">
        <v>276</v>
      </c>
      <c r="G725" s="483">
        <v>0.3</v>
      </c>
      <c r="H725" s="483" t="s">
        <v>420</v>
      </c>
      <c r="I725" s="483" t="s">
        <v>32</v>
      </c>
      <c r="M725" s="483" t="s">
        <v>32</v>
      </c>
      <c r="N725" s="483">
        <v>60</v>
      </c>
      <c r="O725" s="483" t="s">
        <v>32</v>
      </c>
    </row>
    <row r="726" spans="1:15" ht="11.25">
      <c r="A726" s="483">
        <v>12165</v>
      </c>
      <c r="B726" s="483" t="s">
        <v>418</v>
      </c>
      <c r="C726" s="483" t="s">
        <v>419</v>
      </c>
      <c r="D726" s="483" t="s">
        <v>437</v>
      </c>
      <c r="E726" s="484">
        <v>36831</v>
      </c>
      <c r="F726" s="483" t="s">
        <v>276</v>
      </c>
      <c r="G726" s="483">
        <v>0.3</v>
      </c>
      <c r="H726" s="483" t="s">
        <v>420</v>
      </c>
      <c r="I726" s="483" t="s">
        <v>32</v>
      </c>
      <c r="M726" s="483" t="s">
        <v>32</v>
      </c>
      <c r="N726" s="483">
        <v>60</v>
      </c>
      <c r="O726" s="483" t="s">
        <v>32</v>
      </c>
    </row>
    <row r="727" spans="1:15" ht="11.25">
      <c r="A727" s="483">
        <v>12167</v>
      </c>
      <c r="B727" s="483" t="s">
        <v>418</v>
      </c>
      <c r="C727" s="483" t="s">
        <v>419</v>
      </c>
      <c r="D727" s="483" t="s">
        <v>437</v>
      </c>
      <c r="E727" s="484">
        <v>36865</v>
      </c>
      <c r="F727" s="483" t="s">
        <v>276</v>
      </c>
      <c r="G727" s="483">
        <v>0.3</v>
      </c>
      <c r="H727" s="483" t="s">
        <v>420</v>
      </c>
      <c r="I727" s="483" t="s">
        <v>32</v>
      </c>
      <c r="M727" s="483" t="s">
        <v>32</v>
      </c>
      <c r="N727" s="483">
        <v>60</v>
      </c>
      <c r="O727" s="483" t="s">
        <v>32</v>
      </c>
    </row>
    <row r="728" spans="1:15" ht="11.25">
      <c r="A728" s="483">
        <v>12169</v>
      </c>
      <c r="B728" s="483" t="s">
        <v>418</v>
      </c>
      <c r="C728" s="483" t="s">
        <v>419</v>
      </c>
      <c r="D728" s="483" t="s">
        <v>437</v>
      </c>
      <c r="E728" s="484">
        <v>36894</v>
      </c>
      <c r="F728" s="483" t="s">
        <v>276</v>
      </c>
      <c r="G728" s="483">
        <v>0.3</v>
      </c>
      <c r="H728" s="483" t="s">
        <v>420</v>
      </c>
      <c r="I728" s="483" t="s">
        <v>32</v>
      </c>
      <c r="M728" s="483" t="s">
        <v>32</v>
      </c>
      <c r="N728" s="483">
        <v>60</v>
      </c>
      <c r="O728" s="483" t="s">
        <v>32</v>
      </c>
    </row>
    <row r="729" spans="1:15" ht="11.25">
      <c r="A729" s="483">
        <v>12171</v>
      </c>
      <c r="B729" s="483" t="s">
        <v>418</v>
      </c>
      <c r="C729" s="483" t="s">
        <v>419</v>
      </c>
      <c r="D729" s="483" t="s">
        <v>437</v>
      </c>
      <c r="E729" s="484">
        <v>36927</v>
      </c>
      <c r="F729" s="483" t="s">
        <v>276</v>
      </c>
      <c r="G729" s="483">
        <v>0.3</v>
      </c>
      <c r="H729" s="483" t="s">
        <v>420</v>
      </c>
      <c r="I729" s="483" t="s">
        <v>32</v>
      </c>
      <c r="M729" s="483" t="s">
        <v>32</v>
      </c>
      <c r="N729" s="483">
        <v>60</v>
      </c>
      <c r="O729" s="483" t="s">
        <v>32</v>
      </c>
    </row>
    <row r="730" spans="1:15" ht="11.25">
      <c r="A730" s="483">
        <v>12173</v>
      </c>
      <c r="B730" s="483" t="s">
        <v>418</v>
      </c>
      <c r="C730" s="483" t="s">
        <v>419</v>
      </c>
      <c r="D730" s="483" t="s">
        <v>437</v>
      </c>
      <c r="E730" s="484">
        <v>36958</v>
      </c>
      <c r="F730" s="483" t="s">
        <v>276</v>
      </c>
      <c r="G730" s="483">
        <v>0.3</v>
      </c>
      <c r="H730" s="483" t="s">
        <v>420</v>
      </c>
      <c r="I730" s="483" t="s">
        <v>32</v>
      </c>
      <c r="M730" s="483" t="s">
        <v>32</v>
      </c>
      <c r="N730" s="483">
        <v>60</v>
      </c>
      <c r="O730" s="483" t="s">
        <v>32</v>
      </c>
    </row>
    <row r="731" spans="1:15" ht="11.25">
      <c r="A731" s="483">
        <v>12175</v>
      </c>
      <c r="B731" s="483" t="s">
        <v>418</v>
      </c>
      <c r="C731" s="483" t="s">
        <v>419</v>
      </c>
      <c r="D731" s="483" t="s">
        <v>437</v>
      </c>
      <c r="E731" s="484">
        <v>36984</v>
      </c>
      <c r="F731" s="483" t="s">
        <v>276</v>
      </c>
      <c r="G731" s="483">
        <v>0.3</v>
      </c>
      <c r="H731" s="483" t="s">
        <v>420</v>
      </c>
      <c r="I731" s="483" t="s">
        <v>32</v>
      </c>
      <c r="M731" s="483" t="s">
        <v>32</v>
      </c>
      <c r="N731" s="483">
        <v>60</v>
      </c>
      <c r="O731" s="483" t="s">
        <v>32</v>
      </c>
    </row>
    <row r="732" spans="1:15" ht="11.25">
      <c r="A732" s="483">
        <v>12177</v>
      </c>
      <c r="B732" s="483" t="s">
        <v>418</v>
      </c>
      <c r="C732" s="483" t="s">
        <v>419</v>
      </c>
      <c r="D732" s="483" t="s">
        <v>437</v>
      </c>
      <c r="E732" s="484">
        <v>37012</v>
      </c>
      <c r="F732" s="483" t="s">
        <v>276</v>
      </c>
      <c r="G732" s="483">
        <v>0.3</v>
      </c>
      <c r="H732" s="483" t="s">
        <v>420</v>
      </c>
      <c r="I732" s="483" t="s">
        <v>32</v>
      </c>
      <c r="M732" s="483" t="s">
        <v>32</v>
      </c>
      <c r="N732" s="483">
        <v>60</v>
      </c>
      <c r="O732" s="483" t="s">
        <v>32</v>
      </c>
    </row>
    <row r="733" spans="1:15" ht="11.25">
      <c r="A733" s="483">
        <v>12179</v>
      </c>
      <c r="B733" s="483" t="s">
        <v>418</v>
      </c>
      <c r="C733" s="483" t="s">
        <v>419</v>
      </c>
      <c r="D733" s="483" t="s">
        <v>437</v>
      </c>
      <c r="E733" s="484">
        <v>37047</v>
      </c>
      <c r="F733" s="483" t="s">
        <v>276</v>
      </c>
      <c r="G733" s="483">
        <v>0.4</v>
      </c>
      <c r="H733" s="483" t="s">
        <v>420</v>
      </c>
      <c r="I733" s="483" t="s">
        <v>32</v>
      </c>
      <c r="M733" s="483" t="s">
        <v>32</v>
      </c>
      <c r="N733" s="483">
        <v>60</v>
      </c>
      <c r="O733" s="483" t="s">
        <v>32</v>
      </c>
    </row>
    <row r="734" spans="1:15" ht="11.25">
      <c r="A734" s="483">
        <v>12181</v>
      </c>
      <c r="B734" s="483" t="s">
        <v>418</v>
      </c>
      <c r="C734" s="483" t="s">
        <v>419</v>
      </c>
      <c r="D734" s="483" t="s">
        <v>437</v>
      </c>
      <c r="E734" s="484">
        <v>37074</v>
      </c>
      <c r="F734" s="483" t="s">
        <v>276</v>
      </c>
      <c r="G734" s="483">
        <v>0.4</v>
      </c>
      <c r="H734" s="483" t="s">
        <v>420</v>
      </c>
      <c r="I734" s="483" t="s">
        <v>32</v>
      </c>
      <c r="M734" s="483" t="s">
        <v>32</v>
      </c>
      <c r="N734" s="483">
        <v>60</v>
      </c>
      <c r="O734" s="483" t="s">
        <v>32</v>
      </c>
    </row>
    <row r="735" spans="1:15" ht="11.25">
      <c r="A735" s="483">
        <v>12183</v>
      </c>
      <c r="B735" s="483" t="s">
        <v>418</v>
      </c>
      <c r="C735" s="483" t="s">
        <v>419</v>
      </c>
      <c r="D735" s="483" t="s">
        <v>437</v>
      </c>
      <c r="E735" s="484">
        <v>37104</v>
      </c>
      <c r="F735" s="483" t="s">
        <v>276</v>
      </c>
      <c r="G735" s="483">
        <v>0.4</v>
      </c>
      <c r="H735" s="483" t="s">
        <v>420</v>
      </c>
      <c r="I735" s="483" t="s">
        <v>32</v>
      </c>
      <c r="M735" s="483" t="s">
        <v>32</v>
      </c>
      <c r="N735" s="483">
        <v>60</v>
      </c>
      <c r="O735" s="483" t="s">
        <v>32</v>
      </c>
    </row>
    <row r="736" spans="1:15" ht="11.25">
      <c r="A736" s="483">
        <v>12185</v>
      </c>
      <c r="B736" s="483" t="s">
        <v>418</v>
      </c>
      <c r="C736" s="483" t="s">
        <v>419</v>
      </c>
      <c r="D736" s="483" t="s">
        <v>437</v>
      </c>
      <c r="E736" s="484">
        <v>37138</v>
      </c>
      <c r="F736" s="483" t="s">
        <v>276</v>
      </c>
      <c r="G736" s="483">
        <v>0.3</v>
      </c>
      <c r="H736" s="483" t="s">
        <v>420</v>
      </c>
      <c r="I736" s="483" t="s">
        <v>32</v>
      </c>
      <c r="M736" s="483" t="s">
        <v>32</v>
      </c>
      <c r="N736" s="483">
        <v>60</v>
      </c>
      <c r="O736" s="483" t="s">
        <v>32</v>
      </c>
    </row>
    <row r="737" spans="1:15" ht="11.25">
      <c r="A737" s="483">
        <v>12187</v>
      </c>
      <c r="B737" s="483" t="s">
        <v>418</v>
      </c>
      <c r="C737" s="483" t="s">
        <v>419</v>
      </c>
      <c r="D737" s="483" t="s">
        <v>437</v>
      </c>
      <c r="E737" s="484">
        <v>37166</v>
      </c>
      <c r="F737" s="483" t="s">
        <v>276</v>
      </c>
      <c r="G737" s="483">
        <v>0.3</v>
      </c>
      <c r="H737" s="483" t="s">
        <v>420</v>
      </c>
      <c r="I737" s="483" t="s">
        <v>32</v>
      </c>
      <c r="M737" s="483" t="s">
        <v>32</v>
      </c>
      <c r="N737" s="483">
        <v>60</v>
      </c>
      <c r="O737" s="483" t="s">
        <v>32</v>
      </c>
    </row>
    <row r="738" spans="1:15" ht="11.25">
      <c r="A738" s="483">
        <v>12189</v>
      </c>
      <c r="B738" s="483" t="s">
        <v>418</v>
      </c>
      <c r="C738" s="483" t="s">
        <v>419</v>
      </c>
      <c r="D738" s="483" t="s">
        <v>437</v>
      </c>
      <c r="E738" s="484">
        <v>37259</v>
      </c>
      <c r="F738" s="483" t="s">
        <v>276</v>
      </c>
      <c r="G738" s="483">
        <v>0.3</v>
      </c>
      <c r="H738" s="483" t="s">
        <v>420</v>
      </c>
      <c r="I738" s="483" t="s">
        <v>32</v>
      </c>
      <c r="M738" s="483" t="s">
        <v>32</v>
      </c>
      <c r="N738" s="483">
        <v>60</v>
      </c>
      <c r="O738" s="483" t="s">
        <v>32</v>
      </c>
    </row>
    <row r="739" spans="1:15" ht="11.25">
      <c r="A739" s="483">
        <v>12191</v>
      </c>
      <c r="B739" s="483" t="s">
        <v>418</v>
      </c>
      <c r="C739" s="483" t="s">
        <v>419</v>
      </c>
      <c r="D739" s="483" t="s">
        <v>437</v>
      </c>
      <c r="E739" s="484">
        <v>37292</v>
      </c>
      <c r="F739" s="483" t="s">
        <v>276</v>
      </c>
      <c r="G739" s="483">
        <v>0.3</v>
      </c>
      <c r="H739" s="483" t="s">
        <v>420</v>
      </c>
      <c r="I739" s="483" t="s">
        <v>32</v>
      </c>
      <c r="M739" s="483" t="s">
        <v>32</v>
      </c>
      <c r="N739" s="483">
        <v>60</v>
      </c>
      <c r="O739" s="483" t="s">
        <v>32</v>
      </c>
    </row>
    <row r="740" spans="1:15" ht="11.25">
      <c r="A740" s="483">
        <v>12193</v>
      </c>
      <c r="B740" s="483" t="s">
        <v>418</v>
      </c>
      <c r="C740" s="483" t="s">
        <v>419</v>
      </c>
      <c r="D740" s="483" t="s">
        <v>437</v>
      </c>
      <c r="E740" s="484">
        <v>37348</v>
      </c>
      <c r="F740" s="483" t="s">
        <v>276</v>
      </c>
      <c r="G740" s="483">
        <v>0.3</v>
      </c>
      <c r="H740" s="483" t="s">
        <v>420</v>
      </c>
      <c r="I740" s="483" t="s">
        <v>32</v>
      </c>
      <c r="M740" s="483" t="s">
        <v>32</v>
      </c>
      <c r="N740" s="483">
        <v>60</v>
      </c>
      <c r="O740" s="483" t="s">
        <v>32</v>
      </c>
    </row>
    <row r="741" spans="1:15" ht="11.25">
      <c r="A741" s="483">
        <v>12195</v>
      </c>
      <c r="B741" s="483" t="s">
        <v>418</v>
      </c>
      <c r="C741" s="483" t="s">
        <v>419</v>
      </c>
      <c r="D741" s="483" t="s">
        <v>437</v>
      </c>
      <c r="E741" s="484">
        <v>37439</v>
      </c>
      <c r="F741" s="483" t="s">
        <v>276</v>
      </c>
      <c r="G741" s="483">
        <v>0.3</v>
      </c>
      <c r="H741" s="483" t="s">
        <v>420</v>
      </c>
      <c r="I741" s="483" t="s">
        <v>32</v>
      </c>
      <c r="M741" s="483" t="s">
        <v>32</v>
      </c>
      <c r="N741" s="483">
        <v>60</v>
      </c>
      <c r="O741" s="483" t="s">
        <v>32</v>
      </c>
    </row>
    <row r="742" spans="1:15" ht="11.25">
      <c r="A742" s="483">
        <v>12197</v>
      </c>
      <c r="B742" s="483" t="s">
        <v>418</v>
      </c>
      <c r="C742" s="483" t="s">
        <v>419</v>
      </c>
      <c r="D742" s="483" t="s">
        <v>437</v>
      </c>
      <c r="E742" s="484">
        <v>37475</v>
      </c>
      <c r="F742" s="483" t="s">
        <v>276</v>
      </c>
      <c r="G742" s="483">
        <v>0.3</v>
      </c>
      <c r="H742" s="483" t="s">
        <v>420</v>
      </c>
      <c r="I742" s="483" t="s">
        <v>32</v>
      </c>
      <c r="M742" s="483" t="s">
        <v>32</v>
      </c>
      <c r="N742" s="483">
        <v>60</v>
      </c>
      <c r="O742" s="483" t="s">
        <v>32</v>
      </c>
    </row>
    <row r="743" spans="1:15" ht="11.25">
      <c r="A743" s="483">
        <v>12199</v>
      </c>
      <c r="B743" s="483" t="s">
        <v>418</v>
      </c>
      <c r="C743" s="483" t="s">
        <v>419</v>
      </c>
      <c r="D743" s="483" t="s">
        <v>437</v>
      </c>
      <c r="E743" s="484">
        <v>37503</v>
      </c>
      <c r="F743" s="483" t="s">
        <v>276</v>
      </c>
      <c r="G743" s="483">
        <v>0.3</v>
      </c>
      <c r="H743" s="483" t="s">
        <v>420</v>
      </c>
      <c r="I743" s="483" t="s">
        <v>32</v>
      </c>
      <c r="M743" s="483" t="s">
        <v>32</v>
      </c>
      <c r="N743" s="483">
        <v>60</v>
      </c>
      <c r="O743" s="483" t="s">
        <v>32</v>
      </c>
    </row>
    <row r="744" spans="1:15" ht="11.25">
      <c r="A744" s="483">
        <v>12201</v>
      </c>
      <c r="B744" s="483" t="s">
        <v>418</v>
      </c>
      <c r="C744" s="483" t="s">
        <v>419</v>
      </c>
      <c r="D744" s="483" t="s">
        <v>437</v>
      </c>
      <c r="E744" s="484">
        <v>37531</v>
      </c>
      <c r="F744" s="483" t="s">
        <v>276</v>
      </c>
      <c r="G744" s="483">
        <v>0.3</v>
      </c>
      <c r="H744" s="483" t="s">
        <v>420</v>
      </c>
      <c r="I744" s="483" t="s">
        <v>32</v>
      </c>
      <c r="M744" s="483" t="s">
        <v>32</v>
      </c>
      <c r="N744" s="483">
        <v>60</v>
      </c>
      <c r="O744" s="483" t="s">
        <v>32</v>
      </c>
    </row>
    <row r="745" spans="1:15" ht="11.25">
      <c r="A745" s="483">
        <v>12203</v>
      </c>
      <c r="B745" s="483" t="s">
        <v>418</v>
      </c>
      <c r="C745" s="483" t="s">
        <v>419</v>
      </c>
      <c r="D745" s="483" t="s">
        <v>437</v>
      </c>
      <c r="E745" s="484">
        <v>37566</v>
      </c>
      <c r="F745" s="483" t="s">
        <v>276</v>
      </c>
      <c r="G745" s="483">
        <v>0.3</v>
      </c>
      <c r="H745" s="483" t="s">
        <v>420</v>
      </c>
      <c r="I745" s="483" t="s">
        <v>32</v>
      </c>
      <c r="M745" s="483" t="s">
        <v>32</v>
      </c>
      <c r="N745" s="483">
        <v>60</v>
      </c>
      <c r="O745" s="483" t="s">
        <v>32</v>
      </c>
    </row>
    <row r="746" spans="1:15" ht="11.25">
      <c r="A746" s="483">
        <v>12205</v>
      </c>
      <c r="B746" s="483" t="s">
        <v>418</v>
      </c>
      <c r="C746" s="483" t="s">
        <v>419</v>
      </c>
      <c r="D746" s="483" t="s">
        <v>437</v>
      </c>
      <c r="E746" s="484">
        <v>37594</v>
      </c>
      <c r="F746" s="483" t="s">
        <v>276</v>
      </c>
      <c r="G746" s="483">
        <v>0.4</v>
      </c>
      <c r="H746" s="483" t="s">
        <v>420</v>
      </c>
      <c r="I746" s="483" t="s">
        <v>32</v>
      </c>
      <c r="M746" s="483" t="s">
        <v>32</v>
      </c>
      <c r="N746" s="483">
        <v>60</v>
      </c>
      <c r="O746" s="483" t="s">
        <v>32</v>
      </c>
    </row>
    <row r="747" spans="1:15" ht="11.25">
      <c r="A747" s="483">
        <v>12207</v>
      </c>
      <c r="B747" s="483" t="s">
        <v>418</v>
      </c>
      <c r="C747" s="483" t="s">
        <v>419</v>
      </c>
      <c r="D747" s="483" t="s">
        <v>437</v>
      </c>
      <c r="E747" s="484">
        <v>37623</v>
      </c>
      <c r="F747" s="483" t="s">
        <v>276</v>
      </c>
      <c r="G747" s="483">
        <v>0.3</v>
      </c>
      <c r="H747" s="483" t="s">
        <v>420</v>
      </c>
      <c r="I747" s="483" t="s">
        <v>32</v>
      </c>
      <c r="M747" s="483" t="s">
        <v>32</v>
      </c>
      <c r="N747" s="483">
        <v>60</v>
      </c>
      <c r="O747" s="483" t="s">
        <v>32</v>
      </c>
    </row>
    <row r="748" spans="1:18" ht="11.25">
      <c r="A748" s="483">
        <v>12209</v>
      </c>
      <c r="B748" s="483" t="s">
        <v>418</v>
      </c>
      <c r="C748" s="483" t="s">
        <v>419</v>
      </c>
      <c r="D748" s="483" t="s">
        <v>437</v>
      </c>
      <c r="E748" s="484">
        <v>37658</v>
      </c>
      <c r="F748" s="483" t="s">
        <v>276</v>
      </c>
      <c r="G748" s="483">
        <v>0.3</v>
      </c>
      <c r="H748" s="483" t="s">
        <v>420</v>
      </c>
      <c r="I748" s="483" t="s">
        <v>32</v>
      </c>
      <c r="M748" s="483" t="s">
        <v>32</v>
      </c>
      <c r="N748" s="483">
        <v>60</v>
      </c>
      <c r="O748" s="483" t="s">
        <v>32</v>
      </c>
      <c r="Q748" s="486" t="s">
        <v>276</v>
      </c>
      <c r="R748" s="486">
        <v>0.3</v>
      </c>
    </row>
    <row r="749" ht="11.25">
      <c r="E749" s="484"/>
    </row>
    <row r="750" ht="11.25">
      <c r="E750" s="484"/>
    </row>
    <row r="751" spans="1:15" ht="11.25">
      <c r="A751" s="483">
        <v>12160</v>
      </c>
      <c r="B751" s="483" t="s">
        <v>418</v>
      </c>
      <c r="C751" s="483" t="s">
        <v>421</v>
      </c>
      <c r="D751" s="483" t="s">
        <v>437</v>
      </c>
      <c r="E751" s="484">
        <v>36769</v>
      </c>
      <c r="F751" s="483" t="s">
        <v>276</v>
      </c>
      <c r="G751" s="483">
        <v>0.47</v>
      </c>
      <c r="H751" s="483" t="s">
        <v>420</v>
      </c>
      <c r="I751" s="483" t="s">
        <v>32</v>
      </c>
      <c r="M751" s="483" t="s">
        <v>32</v>
      </c>
      <c r="N751" s="483">
        <v>60</v>
      </c>
      <c r="O751" s="483" t="s">
        <v>32</v>
      </c>
    </row>
    <row r="752" spans="1:15" ht="11.25">
      <c r="A752" s="483">
        <v>12162</v>
      </c>
      <c r="B752" s="483" t="s">
        <v>418</v>
      </c>
      <c r="C752" s="483" t="s">
        <v>421</v>
      </c>
      <c r="D752" s="483" t="s">
        <v>437</v>
      </c>
      <c r="E752" s="484">
        <v>36799</v>
      </c>
      <c r="F752" s="483" t="s">
        <v>276</v>
      </c>
      <c r="G752" s="483">
        <v>0.3</v>
      </c>
      <c r="H752" s="483" t="s">
        <v>420</v>
      </c>
      <c r="I752" s="483" t="s">
        <v>32</v>
      </c>
      <c r="M752" s="483" t="s">
        <v>32</v>
      </c>
      <c r="N752" s="483">
        <v>60</v>
      </c>
      <c r="O752" s="483" t="s">
        <v>32</v>
      </c>
    </row>
    <row r="753" spans="1:15" ht="11.25">
      <c r="A753" s="483">
        <v>12164</v>
      </c>
      <c r="B753" s="483" t="s">
        <v>418</v>
      </c>
      <c r="C753" s="483" t="s">
        <v>421</v>
      </c>
      <c r="D753" s="483" t="s">
        <v>437</v>
      </c>
      <c r="E753" s="484">
        <v>36830</v>
      </c>
      <c r="F753" s="483" t="s">
        <v>276</v>
      </c>
      <c r="G753" s="483">
        <v>0.3</v>
      </c>
      <c r="H753" s="483" t="s">
        <v>420</v>
      </c>
      <c r="I753" s="483" t="s">
        <v>32</v>
      </c>
      <c r="M753" s="483" t="s">
        <v>32</v>
      </c>
      <c r="N753" s="483">
        <v>60</v>
      </c>
      <c r="O753" s="483" t="s">
        <v>32</v>
      </c>
    </row>
    <row r="754" spans="1:15" ht="11.25">
      <c r="A754" s="483">
        <v>12166</v>
      </c>
      <c r="B754" s="483" t="s">
        <v>418</v>
      </c>
      <c r="C754" s="483" t="s">
        <v>421</v>
      </c>
      <c r="D754" s="483" t="s">
        <v>437</v>
      </c>
      <c r="E754" s="484">
        <v>36860</v>
      </c>
      <c r="F754" s="483" t="s">
        <v>276</v>
      </c>
      <c r="G754" s="483">
        <v>0.3</v>
      </c>
      <c r="H754" s="483" t="s">
        <v>420</v>
      </c>
      <c r="I754" s="483" t="s">
        <v>32</v>
      </c>
      <c r="M754" s="483" t="s">
        <v>32</v>
      </c>
      <c r="N754" s="483">
        <v>60</v>
      </c>
      <c r="O754" s="483" t="s">
        <v>32</v>
      </c>
    </row>
    <row r="755" spans="1:15" ht="11.25">
      <c r="A755" s="483">
        <v>12168</v>
      </c>
      <c r="B755" s="483" t="s">
        <v>418</v>
      </c>
      <c r="C755" s="483" t="s">
        <v>421</v>
      </c>
      <c r="D755" s="483" t="s">
        <v>437</v>
      </c>
      <c r="E755" s="484">
        <v>36891</v>
      </c>
      <c r="F755" s="483" t="s">
        <v>276</v>
      </c>
      <c r="G755" s="483">
        <v>0.3</v>
      </c>
      <c r="H755" s="483" t="s">
        <v>420</v>
      </c>
      <c r="I755" s="483" t="s">
        <v>32</v>
      </c>
      <c r="M755" s="483" t="s">
        <v>32</v>
      </c>
      <c r="N755" s="483">
        <v>60</v>
      </c>
      <c r="O755" s="483" t="s">
        <v>32</v>
      </c>
    </row>
    <row r="756" spans="1:15" ht="11.25">
      <c r="A756" s="483">
        <v>12170</v>
      </c>
      <c r="B756" s="483" t="s">
        <v>418</v>
      </c>
      <c r="C756" s="483" t="s">
        <v>421</v>
      </c>
      <c r="D756" s="483" t="s">
        <v>437</v>
      </c>
      <c r="E756" s="484">
        <v>36922</v>
      </c>
      <c r="F756" s="483" t="s">
        <v>276</v>
      </c>
      <c r="G756" s="483">
        <v>0.3</v>
      </c>
      <c r="H756" s="483" t="s">
        <v>420</v>
      </c>
      <c r="I756" s="483" t="s">
        <v>32</v>
      </c>
      <c r="M756" s="483" t="s">
        <v>32</v>
      </c>
      <c r="N756" s="483">
        <v>60</v>
      </c>
      <c r="O756" s="483" t="s">
        <v>32</v>
      </c>
    </row>
    <row r="757" spans="1:15" ht="11.25">
      <c r="A757" s="483">
        <v>12172</v>
      </c>
      <c r="B757" s="483" t="s">
        <v>418</v>
      </c>
      <c r="C757" s="483" t="s">
        <v>421</v>
      </c>
      <c r="D757" s="483" t="s">
        <v>437</v>
      </c>
      <c r="E757" s="484">
        <v>36950</v>
      </c>
      <c r="F757" s="483" t="s">
        <v>276</v>
      </c>
      <c r="G757" s="483">
        <v>0.3</v>
      </c>
      <c r="H757" s="483" t="s">
        <v>420</v>
      </c>
      <c r="I757" s="483" t="s">
        <v>32</v>
      </c>
      <c r="M757" s="483" t="s">
        <v>32</v>
      </c>
      <c r="N757" s="483">
        <v>60</v>
      </c>
      <c r="O757" s="483" t="s">
        <v>32</v>
      </c>
    </row>
    <row r="758" spans="1:15" ht="11.25">
      <c r="A758" s="483">
        <v>12174</v>
      </c>
      <c r="B758" s="483" t="s">
        <v>418</v>
      </c>
      <c r="C758" s="483" t="s">
        <v>421</v>
      </c>
      <c r="D758" s="483" t="s">
        <v>437</v>
      </c>
      <c r="E758" s="484">
        <v>36981</v>
      </c>
      <c r="F758" s="483" t="s">
        <v>276</v>
      </c>
      <c r="G758" s="483">
        <v>0.3</v>
      </c>
      <c r="H758" s="483" t="s">
        <v>420</v>
      </c>
      <c r="I758" s="483" t="s">
        <v>32</v>
      </c>
      <c r="M758" s="483" t="s">
        <v>32</v>
      </c>
      <c r="N758" s="483">
        <v>60</v>
      </c>
      <c r="O758" s="483" t="s">
        <v>32</v>
      </c>
    </row>
    <row r="759" spans="1:15" ht="11.25">
      <c r="A759" s="483">
        <v>12176</v>
      </c>
      <c r="B759" s="483" t="s">
        <v>418</v>
      </c>
      <c r="C759" s="483" t="s">
        <v>421</v>
      </c>
      <c r="D759" s="483" t="s">
        <v>437</v>
      </c>
      <c r="E759" s="484">
        <v>37011</v>
      </c>
      <c r="F759" s="483" t="s">
        <v>276</v>
      </c>
      <c r="G759" s="483">
        <v>0.3</v>
      </c>
      <c r="H759" s="483" t="s">
        <v>420</v>
      </c>
      <c r="I759" s="483" t="s">
        <v>32</v>
      </c>
      <c r="M759" s="483" t="s">
        <v>32</v>
      </c>
      <c r="N759" s="483">
        <v>60</v>
      </c>
      <c r="O759" s="483" t="s">
        <v>32</v>
      </c>
    </row>
    <row r="760" spans="1:15" ht="11.25">
      <c r="A760" s="483">
        <v>12178</v>
      </c>
      <c r="B760" s="483" t="s">
        <v>418</v>
      </c>
      <c r="C760" s="483" t="s">
        <v>421</v>
      </c>
      <c r="D760" s="483" t="s">
        <v>437</v>
      </c>
      <c r="E760" s="484">
        <v>37042</v>
      </c>
      <c r="F760" s="483" t="s">
        <v>276</v>
      </c>
      <c r="G760" s="483">
        <v>0.3</v>
      </c>
      <c r="H760" s="483" t="s">
        <v>420</v>
      </c>
      <c r="I760" s="483" t="s">
        <v>32</v>
      </c>
      <c r="M760" s="483" t="s">
        <v>32</v>
      </c>
      <c r="N760" s="483">
        <v>60</v>
      </c>
      <c r="O760" s="483" t="s">
        <v>32</v>
      </c>
    </row>
    <row r="761" spans="1:15" ht="11.25">
      <c r="A761" s="483">
        <v>12180</v>
      </c>
      <c r="B761" s="483" t="s">
        <v>418</v>
      </c>
      <c r="C761" s="483" t="s">
        <v>421</v>
      </c>
      <c r="D761" s="483" t="s">
        <v>437</v>
      </c>
      <c r="E761" s="484">
        <v>37072</v>
      </c>
      <c r="F761" s="483" t="s">
        <v>276</v>
      </c>
      <c r="G761" s="483">
        <v>0.4</v>
      </c>
      <c r="H761" s="483" t="s">
        <v>420</v>
      </c>
      <c r="I761" s="483" t="s">
        <v>32</v>
      </c>
      <c r="M761" s="483" t="s">
        <v>32</v>
      </c>
      <c r="N761" s="483">
        <v>60</v>
      </c>
      <c r="O761" s="483" t="s">
        <v>32</v>
      </c>
    </row>
    <row r="762" spans="1:15" ht="11.25">
      <c r="A762" s="483">
        <v>12182</v>
      </c>
      <c r="B762" s="483" t="s">
        <v>418</v>
      </c>
      <c r="C762" s="483" t="s">
        <v>421</v>
      </c>
      <c r="D762" s="483" t="s">
        <v>437</v>
      </c>
      <c r="E762" s="484">
        <v>37103</v>
      </c>
      <c r="F762" s="483" t="s">
        <v>276</v>
      </c>
      <c r="G762" s="483">
        <v>0.4</v>
      </c>
      <c r="H762" s="483" t="s">
        <v>420</v>
      </c>
      <c r="I762" s="483" t="s">
        <v>32</v>
      </c>
      <c r="M762" s="483" t="s">
        <v>32</v>
      </c>
      <c r="N762" s="483">
        <v>60</v>
      </c>
      <c r="O762" s="483" t="s">
        <v>32</v>
      </c>
    </row>
    <row r="763" spans="1:15" ht="11.25">
      <c r="A763" s="483">
        <v>12184</v>
      </c>
      <c r="B763" s="483" t="s">
        <v>418</v>
      </c>
      <c r="C763" s="483" t="s">
        <v>421</v>
      </c>
      <c r="D763" s="483" t="s">
        <v>437</v>
      </c>
      <c r="E763" s="484">
        <v>37134</v>
      </c>
      <c r="F763" s="483" t="s">
        <v>276</v>
      </c>
      <c r="G763" s="483">
        <v>0.4</v>
      </c>
      <c r="H763" s="483" t="s">
        <v>420</v>
      </c>
      <c r="I763" s="483" t="s">
        <v>32</v>
      </c>
      <c r="M763" s="483" t="s">
        <v>32</v>
      </c>
      <c r="N763" s="483">
        <v>60</v>
      </c>
      <c r="O763" s="483" t="s">
        <v>32</v>
      </c>
    </row>
    <row r="764" spans="1:15" ht="11.25">
      <c r="A764" s="483">
        <v>12186</v>
      </c>
      <c r="B764" s="483" t="s">
        <v>418</v>
      </c>
      <c r="C764" s="483" t="s">
        <v>421</v>
      </c>
      <c r="D764" s="483" t="s">
        <v>437</v>
      </c>
      <c r="E764" s="484">
        <v>37164</v>
      </c>
      <c r="F764" s="483" t="s">
        <v>276</v>
      </c>
      <c r="G764" s="483">
        <v>0.3</v>
      </c>
      <c r="H764" s="483" t="s">
        <v>420</v>
      </c>
      <c r="I764" s="483" t="s">
        <v>32</v>
      </c>
      <c r="M764" s="483" t="s">
        <v>32</v>
      </c>
      <c r="N764" s="483">
        <v>60</v>
      </c>
      <c r="O764" s="483" t="s">
        <v>32</v>
      </c>
    </row>
    <row r="765" spans="1:15" ht="11.25">
      <c r="A765" s="483">
        <v>12188</v>
      </c>
      <c r="B765" s="483" t="s">
        <v>418</v>
      </c>
      <c r="C765" s="483" t="s">
        <v>421</v>
      </c>
      <c r="D765" s="483" t="s">
        <v>437</v>
      </c>
      <c r="E765" s="484">
        <v>37195</v>
      </c>
      <c r="F765" s="483" t="s">
        <v>276</v>
      </c>
      <c r="G765" s="483">
        <v>0.3</v>
      </c>
      <c r="H765" s="483" t="s">
        <v>420</v>
      </c>
      <c r="I765" s="483" t="s">
        <v>32</v>
      </c>
      <c r="M765" s="483" t="s">
        <v>32</v>
      </c>
      <c r="N765" s="483">
        <v>60</v>
      </c>
      <c r="O765" s="483" t="s">
        <v>32</v>
      </c>
    </row>
    <row r="766" spans="1:15" ht="11.25">
      <c r="A766" s="483">
        <v>12190</v>
      </c>
      <c r="B766" s="483" t="s">
        <v>418</v>
      </c>
      <c r="C766" s="483" t="s">
        <v>421</v>
      </c>
      <c r="D766" s="483" t="s">
        <v>437</v>
      </c>
      <c r="E766" s="484">
        <v>37287</v>
      </c>
      <c r="F766" s="483" t="s">
        <v>276</v>
      </c>
      <c r="G766" s="483">
        <v>0.3</v>
      </c>
      <c r="H766" s="483" t="s">
        <v>420</v>
      </c>
      <c r="I766" s="483" t="s">
        <v>32</v>
      </c>
      <c r="M766" s="483" t="s">
        <v>32</v>
      </c>
      <c r="N766" s="483">
        <v>60</v>
      </c>
      <c r="O766" s="483" t="s">
        <v>32</v>
      </c>
    </row>
    <row r="767" spans="1:15" ht="11.25">
      <c r="A767" s="483">
        <v>12192</v>
      </c>
      <c r="B767" s="483" t="s">
        <v>418</v>
      </c>
      <c r="C767" s="483" t="s">
        <v>421</v>
      </c>
      <c r="D767" s="483" t="s">
        <v>437</v>
      </c>
      <c r="E767" s="484">
        <v>37315</v>
      </c>
      <c r="F767" s="483" t="s">
        <v>276</v>
      </c>
      <c r="G767" s="483">
        <v>0.3</v>
      </c>
      <c r="H767" s="483" t="s">
        <v>420</v>
      </c>
      <c r="I767" s="483" t="s">
        <v>32</v>
      </c>
      <c r="M767" s="483" t="s">
        <v>32</v>
      </c>
      <c r="N767" s="483">
        <v>60</v>
      </c>
      <c r="O767" s="483" t="s">
        <v>32</v>
      </c>
    </row>
    <row r="768" spans="1:15" ht="11.25">
      <c r="A768" s="483">
        <v>12194</v>
      </c>
      <c r="B768" s="483" t="s">
        <v>418</v>
      </c>
      <c r="C768" s="483" t="s">
        <v>421</v>
      </c>
      <c r="D768" s="483" t="s">
        <v>437</v>
      </c>
      <c r="E768" s="484">
        <v>37376</v>
      </c>
      <c r="F768" s="483" t="s">
        <v>276</v>
      </c>
      <c r="G768" s="483">
        <v>0.3</v>
      </c>
      <c r="H768" s="483" t="s">
        <v>420</v>
      </c>
      <c r="I768" s="483" t="s">
        <v>32</v>
      </c>
      <c r="M768" s="483" t="s">
        <v>32</v>
      </c>
      <c r="N768" s="483">
        <v>60</v>
      </c>
      <c r="O768" s="483" t="s">
        <v>32</v>
      </c>
    </row>
    <row r="769" spans="1:15" ht="11.25">
      <c r="A769" s="483">
        <v>12196</v>
      </c>
      <c r="B769" s="483" t="s">
        <v>418</v>
      </c>
      <c r="C769" s="483" t="s">
        <v>421</v>
      </c>
      <c r="D769" s="483" t="s">
        <v>437</v>
      </c>
      <c r="E769" s="484">
        <v>37468</v>
      </c>
      <c r="F769" s="483" t="s">
        <v>276</v>
      </c>
      <c r="G769" s="483">
        <v>0.3</v>
      </c>
      <c r="H769" s="483" t="s">
        <v>420</v>
      </c>
      <c r="I769" s="483" t="s">
        <v>32</v>
      </c>
      <c r="M769" s="483" t="s">
        <v>32</v>
      </c>
      <c r="N769" s="483">
        <v>60</v>
      </c>
      <c r="O769" s="483" t="s">
        <v>32</v>
      </c>
    </row>
    <row r="770" spans="1:15" ht="11.25">
      <c r="A770" s="483">
        <v>12198</v>
      </c>
      <c r="B770" s="483" t="s">
        <v>418</v>
      </c>
      <c r="C770" s="483" t="s">
        <v>421</v>
      </c>
      <c r="D770" s="483" t="s">
        <v>437</v>
      </c>
      <c r="E770" s="484">
        <v>37499</v>
      </c>
      <c r="F770" s="483" t="s">
        <v>276</v>
      </c>
      <c r="G770" s="483">
        <v>0.3</v>
      </c>
      <c r="H770" s="483" t="s">
        <v>420</v>
      </c>
      <c r="I770" s="483" t="s">
        <v>32</v>
      </c>
      <c r="M770" s="483" t="s">
        <v>32</v>
      </c>
      <c r="N770" s="483">
        <v>60</v>
      </c>
      <c r="O770" s="483" t="s">
        <v>32</v>
      </c>
    </row>
    <row r="771" spans="1:15" ht="11.25">
      <c r="A771" s="483">
        <v>12200</v>
      </c>
      <c r="B771" s="483" t="s">
        <v>418</v>
      </c>
      <c r="C771" s="483" t="s">
        <v>421</v>
      </c>
      <c r="D771" s="483" t="s">
        <v>437</v>
      </c>
      <c r="E771" s="484">
        <v>37529</v>
      </c>
      <c r="F771" s="483" t="s">
        <v>276</v>
      </c>
      <c r="G771" s="483">
        <v>0.3</v>
      </c>
      <c r="H771" s="483" t="s">
        <v>420</v>
      </c>
      <c r="I771" s="483" t="s">
        <v>32</v>
      </c>
      <c r="M771" s="483" t="s">
        <v>32</v>
      </c>
      <c r="N771" s="483">
        <v>60</v>
      </c>
      <c r="O771" s="483" t="s">
        <v>32</v>
      </c>
    </row>
    <row r="772" spans="1:15" ht="11.25">
      <c r="A772" s="483">
        <v>12202</v>
      </c>
      <c r="B772" s="483" t="s">
        <v>418</v>
      </c>
      <c r="C772" s="483" t="s">
        <v>421</v>
      </c>
      <c r="D772" s="483" t="s">
        <v>437</v>
      </c>
      <c r="E772" s="484">
        <v>37560</v>
      </c>
      <c r="F772" s="483" t="s">
        <v>276</v>
      </c>
      <c r="G772" s="483">
        <v>0.3</v>
      </c>
      <c r="H772" s="483" t="s">
        <v>420</v>
      </c>
      <c r="I772" s="483" t="s">
        <v>32</v>
      </c>
      <c r="M772" s="483" t="s">
        <v>32</v>
      </c>
      <c r="N772" s="483">
        <v>60</v>
      </c>
      <c r="O772" s="483" t="s">
        <v>32</v>
      </c>
    </row>
    <row r="773" spans="1:15" ht="11.25">
      <c r="A773" s="483">
        <v>12204</v>
      </c>
      <c r="B773" s="483" t="s">
        <v>418</v>
      </c>
      <c r="C773" s="483" t="s">
        <v>421</v>
      </c>
      <c r="D773" s="483" t="s">
        <v>437</v>
      </c>
      <c r="E773" s="484">
        <v>37590</v>
      </c>
      <c r="F773" s="483" t="s">
        <v>276</v>
      </c>
      <c r="G773" s="483">
        <v>0.3</v>
      </c>
      <c r="H773" s="483" t="s">
        <v>420</v>
      </c>
      <c r="I773" s="483" t="s">
        <v>32</v>
      </c>
      <c r="M773" s="483" t="s">
        <v>32</v>
      </c>
      <c r="N773" s="483">
        <v>60</v>
      </c>
      <c r="O773" s="483" t="s">
        <v>32</v>
      </c>
    </row>
    <row r="774" spans="1:15" ht="11.25">
      <c r="A774" s="483">
        <v>12206</v>
      </c>
      <c r="B774" s="483" t="s">
        <v>418</v>
      </c>
      <c r="C774" s="483" t="s">
        <v>421</v>
      </c>
      <c r="D774" s="483" t="s">
        <v>437</v>
      </c>
      <c r="E774" s="484">
        <v>37621</v>
      </c>
      <c r="F774" s="483" t="s">
        <v>276</v>
      </c>
      <c r="G774" s="483">
        <v>0.4</v>
      </c>
      <c r="H774" s="483" t="s">
        <v>420</v>
      </c>
      <c r="I774" s="483" t="s">
        <v>32</v>
      </c>
      <c r="M774" s="483" t="s">
        <v>32</v>
      </c>
      <c r="N774" s="483">
        <v>60</v>
      </c>
      <c r="O774" s="483" t="s">
        <v>32</v>
      </c>
    </row>
    <row r="775" spans="1:15" ht="11.25">
      <c r="A775" s="483">
        <v>12208</v>
      </c>
      <c r="B775" s="483" t="s">
        <v>418</v>
      </c>
      <c r="C775" s="483" t="s">
        <v>421</v>
      </c>
      <c r="D775" s="483" t="s">
        <v>437</v>
      </c>
      <c r="E775" s="484">
        <v>37652</v>
      </c>
      <c r="F775" s="483" t="s">
        <v>276</v>
      </c>
      <c r="G775" s="483">
        <v>0.3</v>
      </c>
      <c r="H775" s="483" t="s">
        <v>420</v>
      </c>
      <c r="I775" s="483" t="s">
        <v>32</v>
      </c>
      <c r="M775" s="483" t="s">
        <v>32</v>
      </c>
      <c r="N775" s="483">
        <v>60</v>
      </c>
      <c r="O775" s="483" t="s">
        <v>32</v>
      </c>
    </row>
    <row r="776" spans="1:15" ht="11.25">
      <c r="A776" s="483">
        <v>12210</v>
      </c>
      <c r="B776" s="483" t="s">
        <v>418</v>
      </c>
      <c r="C776" s="483" t="s">
        <v>421</v>
      </c>
      <c r="D776" s="483" t="s">
        <v>437</v>
      </c>
      <c r="E776" s="484">
        <v>37680</v>
      </c>
      <c r="F776" s="483" t="s">
        <v>276</v>
      </c>
      <c r="G776" s="483">
        <v>0.3</v>
      </c>
      <c r="H776" s="483" t="s">
        <v>420</v>
      </c>
      <c r="I776" s="483" t="s">
        <v>32</v>
      </c>
      <c r="M776" s="483" t="s">
        <v>32</v>
      </c>
      <c r="N776" s="483">
        <v>60</v>
      </c>
      <c r="O776" s="483" t="s">
        <v>32</v>
      </c>
    </row>
    <row r="777" ht="11.25">
      <c r="E777" s="484"/>
    </row>
    <row r="778" ht="11.25">
      <c r="E778" s="484"/>
    </row>
    <row r="779" spans="1:15" ht="11.25">
      <c r="A779" s="483">
        <v>12211</v>
      </c>
      <c r="B779" s="483" t="s">
        <v>418</v>
      </c>
      <c r="C779" s="483" t="s">
        <v>419</v>
      </c>
      <c r="D779" s="483" t="s">
        <v>438</v>
      </c>
      <c r="E779" s="484">
        <v>36739</v>
      </c>
      <c r="F779" s="483" t="s">
        <v>276</v>
      </c>
      <c r="G779" s="483">
        <v>0.47</v>
      </c>
      <c r="H779" s="483" t="s">
        <v>420</v>
      </c>
      <c r="I779" s="483" t="s">
        <v>32</v>
      </c>
      <c r="M779" s="483" t="s">
        <v>32</v>
      </c>
      <c r="N779" s="483">
        <v>61</v>
      </c>
      <c r="O779" s="483" t="s">
        <v>32</v>
      </c>
    </row>
    <row r="780" spans="1:15" ht="11.25">
      <c r="A780" s="483">
        <v>12213</v>
      </c>
      <c r="B780" s="483" t="s">
        <v>418</v>
      </c>
      <c r="C780" s="483" t="s">
        <v>419</v>
      </c>
      <c r="D780" s="483" t="s">
        <v>438</v>
      </c>
      <c r="E780" s="484">
        <v>36782</v>
      </c>
      <c r="F780" s="483" t="s">
        <v>276</v>
      </c>
      <c r="G780" s="483">
        <v>0.3</v>
      </c>
      <c r="H780" s="483" t="s">
        <v>420</v>
      </c>
      <c r="I780" s="483" t="s">
        <v>32</v>
      </c>
      <c r="M780" s="483" t="s">
        <v>32</v>
      </c>
      <c r="N780" s="483">
        <v>61</v>
      </c>
      <c r="O780" s="483" t="s">
        <v>32</v>
      </c>
    </row>
    <row r="781" spans="1:15" ht="11.25">
      <c r="A781" s="483">
        <v>12215</v>
      </c>
      <c r="B781" s="483" t="s">
        <v>418</v>
      </c>
      <c r="C781" s="483" t="s">
        <v>419</v>
      </c>
      <c r="D781" s="483" t="s">
        <v>438</v>
      </c>
      <c r="E781" s="484">
        <v>36803</v>
      </c>
      <c r="F781" s="483" t="s">
        <v>276</v>
      </c>
      <c r="G781" s="483">
        <v>0.3</v>
      </c>
      <c r="H781" s="483" t="s">
        <v>420</v>
      </c>
      <c r="I781" s="483" t="s">
        <v>32</v>
      </c>
      <c r="M781" s="483" t="s">
        <v>32</v>
      </c>
      <c r="N781" s="483">
        <v>61</v>
      </c>
      <c r="O781" s="483" t="s">
        <v>32</v>
      </c>
    </row>
    <row r="782" spans="1:15" ht="11.25">
      <c r="A782" s="483">
        <v>12217</v>
      </c>
      <c r="B782" s="483" t="s">
        <v>418</v>
      </c>
      <c r="C782" s="483" t="s">
        <v>419</v>
      </c>
      <c r="D782" s="483" t="s">
        <v>438</v>
      </c>
      <c r="E782" s="484">
        <v>36831</v>
      </c>
      <c r="F782" s="483" t="s">
        <v>276</v>
      </c>
      <c r="G782" s="483">
        <v>0.3</v>
      </c>
      <c r="H782" s="483" t="s">
        <v>420</v>
      </c>
      <c r="I782" s="483" t="s">
        <v>32</v>
      </c>
      <c r="M782" s="483" t="s">
        <v>32</v>
      </c>
      <c r="N782" s="483">
        <v>61</v>
      </c>
      <c r="O782" s="483" t="s">
        <v>32</v>
      </c>
    </row>
    <row r="783" spans="1:15" ht="11.25">
      <c r="A783" s="483">
        <v>12219</v>
      </c>
      <c r="B783" s="483" t="s">
        <v>418</v>
      </c>
      <c r="C783" s="483" t="s">
        <v>419</v>
      </c>
      <c r="D783" s="483" t="s">
        <v>438</v>
      </c>
      <c r="E783" s="484">
        <v>36865</v>
      </c>
      <c r="F783" s="483" t="s">
        <v>276</v>
      </c>
      <c r="G783" s="483">
        <v>0.3</v>
      </c>
      <c r="H783" s="483" t="s">
        <v>420</v>
      </c>
      <c r="I783" s="483" t="s">
        <v>32</v>
      </c>
      <c r="M783" s="483" t="s">
        <v>32</v>
      </c>
      <c r="N783" s="483">
        <v>61</v>
      </c>
      <c r="O783" s="483" t="s">
        <v>32</v>
      </c>
    </row>
    <row r="784" spans="1:15" ht="11.25">
      <c r="A784" s="483">
        <v>12221</v>
      </c>
      <c r="B784" s="483" t="s">
        <v>418</v>
      </c>
      <c r="C784" s="483" t="s">
        <v>419</v>
      </c>
      <c r="D784" s="483" t="s">
        <v>438</v>
      </c>
      <c r="E784" s="484">
        <v>36894</v>
      </c>
      <c r="F784" s="483" t="s">
        <v>276</v>
      </c>
      <c r="G784" s="483">
        <v>0.3</v>
      </c>
      <c r="H784" s="483" t="s">
        <v>420</v>
      </c>
      <c r="I784" s="483" t="s">
        <v>32</v>
      </c>
      <c r="M784" s="483" t="s">
        <v>32</v>
      </c>
      <c r="N784" s="483">
        <v>61</v>
      </c>
      <c r="O784" s="483" t="s">
        <v>32</v>
      </c>
    </row>
    <row r="785" spans="1:15" ht="11.25">
      <c r="A785" s="483">
        <v>12223</v>
      </c>
      <c r="B785" s="483" t="s">
        <v>418</v>
      </c>
      <c r="C785" s="483" t="s">
        <v>419</v>
      </c>
      <c r="D785" s="483" t="s">
        <v>438</v>
      </c>
      <c r="E785" s="484">
        <v>36927</v>
      </c>
      <c r="F785" s="483" t="s">
        <v>276</v>
      </c>
      <c r="G785" s="483">
        <v>0.3</v>
      </c>
      <c r="H785" s="483" t="s">
        <v>420</v>
      </c>
      <c r="I785" s="483" t="s">
        <v>32</v>
      </c>
      <c r="M785" s="483" t="s">
        <v>32</v>
      </c>
      <c r="N785" s="483">
        <v>61</v>
      </c>
      <c r="O785" s="483" t="s">
        <v>32</v>
      </c>
    </row>
    <row r="786" spans="1:15" ht="11.25">
      <c r="A786" s="483">
        <v>12225</v>
      </c>
      <c r="B786" s="483" t="s">
        <v>418</v>
      </c>
      <c r="C786" s="483" t="s">
        <v>419</v>
      </c>
      <c r="D786" s="483" t="s">
        <v>438</v>
      </c>
      <c r="E786" s="484">
        <v>36958</v>
      </c>
      <c r="F786" s="483" t="s">
        <v>276</v>
      </c>
      <c r="G786" s="483">
        <v>0.3</v>
      </c>
      <c r="H786" s="483" t="s">
        <v>420</v>
      </c>
      <c r="I786" s="483" t="s">
        <v>32</v>
      </c>
      <c r="M786" s="483" t="s">
        <v>32</v>
      </c>
      <c r="N786" s="483">
        <v>61</v>
      </c>
      <c r="O786" s="483" t="s">
        <v>32</v>
      </c>
    </row>
    <row r="787" spans="1:15" ht="11.25">
      <c r="A787" s="483">
        <v>12227</v>
      </c>
      <c r="B787" s="483" t="s">
        <v>418</v>
      </c>
      <c r="C787" s="483" t="s">
        <v>419</v>
      </c>
      <c r="D787" s="483" t="s">
        <v>438</v>
      </c>
      <c r="E787" s="484">
        <v>36984</v>
      </c>
      <c r="F787" s="483" t="s">
        <v>276</v>
      </c>
      <c r="G787" s="483">
        <v>0.3</v>
      </c>
      <c r="H787" s="483" t="s">
        <v>420</v>
      </c>
      <c r="I787" s="483" t="s">
        <v>32</v>
      </c>
      <c r="M787" s="483" t="s">
        <v>32</v>
      </c>
      <c r="N787" s="483">
        <v>61</v>
      </c>
      <c r="O787" s="483" t="s">
        <v>32</v>
      </c>
    </row>
    <row r="788" spans="1:15" ht="11.25">
      <c r="A788" s="483">
        <v>12229</v>
      </c>
      <c r="B788" s="483" t="s">
        <v>418</v>
      </c>
      <c r="C788" s="483" t="s">
        <v>419</v>
      </c>
      <c r="D788" s="483" t="s">
        <v>438</v>
      </c>
      <c r="E788" s="484">
        <v>37012</v>
      </c>
      <c r="F788" s="483" t="s">
        <v>276</v>
      </c>
      <c r="G788" s="483">
        <v>0.3</v>
      </c>
      <c r="H788" s="483" t="s">
        <v>420</v>
      </c>
      <c r="I788" s="483" t="s">
        <v>32</v>
      </c>
      <c r="M788" s="483" t="s">
        <v>32</v>
      </c>
      <c r="N788" s="483">
        <v>61</v>
      </c>
      <c r="O788" s="483" t="s">
        <v>32</v>
      </c>
    </row>
    <row r="789" spans="1:15" ht="11.25">
      <c r="A789" s="483">
        <v>12231</v>
      </c>
      <c r="B789" s="483" t="s">
        <v>418</v>
      </c>
      <c r="C789" s="483" t="s">
        <v>419</v>
      </c>
      <c r="D789" s="483" t="s">
        <v>438</v>
      </c>
      <c r="E789" s="484">
        <v>37047</v>
      </c>
      <c r="F789" s="483" t="s">
        <v>276</v>
      </c>
      <c r="G789" s="483">
        <v>0.4</v>
      </c>
      <c r="H789" s="483" t="s">
        <v>420</v>
      </c>
      <c r="I789" s="483" t="s">
        <v>32</v>
      </c>
      <c r="M789" s="483" t="s">
        <v>32</v>
      </c>
      <c r="N789" s="483">
        <v>61</v>
      </c>
      <c r="O789" s="483" t="s">
        <v>32</v>
      </c>
    </row>
    <row r="790" spans="1:15" ht="11.25">
      <c r="A790" s="483">
        <v>12233</v>
      </c>
      <c r="B790" s="483" t="s">
        <v>418</v>
      </c>
      <c r="C790" s="483" t="s">
        <v>419</v>
      </c>
      <c r="D790" s="483" t="s">
        <v>438</v>
      </c>
      <c r="E790" s="484">
        <v>37074</v>
      </c>
      <c r="F790" s="483" t="s">
        <v>276</v>
      </c>
      <c r="G790" s="483">
        <v>0.4</v>
      </c>
      <c r="H790" s="483" t="s">
        <v>420</v>
      </c>
      <c r="I790" s="483" t="s">
        <v>32</v>
      </c>
      <c r="M790" s="483" t="s">
        <v>32</v>
      </c>
      <c r="N790" s="483">
        <v>61</v>
      </c>
      <c r="O790" s="483" t="s">
        <v>32</v>
      </c>
    </row>
    <row r="791" spans="1:15" ht="11.25">
      <c r="A791" s="483">
        <v>12235</v>
      </c>
      <c r="B791" s="483" t="s">
        <v>418</v>
      </c>
      <c r="C791" s="483" t="s">
        <v>419</v>
      </c>
      <c r="D791" s="483" t="s">
        <v>438</v>
      </c>
      <c r="E791" s="484">
        <v>37104</v>
      </c>
      <c r="F791" s="483" t="s">
        <v>276</v>
      </c>
      <c r="G791" s="483">
        <v>0.4</v>
      </c>
      <c r="H791" s="483" t="s">
        <v>420</v>
      </c>
      <c r="I791" s="483" t="s">
        <v>32</v>
      </c>
      <c r="M791" s="483" t="s">
        <v>32</v>
      </c>
      <c r="N791" s="483">
        <v>61</v>
      </c>
      <c r="O791" s="483" t="s">
        <v>32</v>
      </c>
    </row>
    <row r="792" spans="1:15" ht="11.25">
      <c r="A792" s="483">
        <v>12237</v>
      </c>
      <c r="B792" s="483" t="s">
        <v>418</v>
      </c>
      <c r="C792" s="483" t="s">
        <v>419</v>
      </c>
      <c r="D792" s="483" t="s">
        <v>438</v>
      </c>
      <c r="E792" s="484">
        <v>37138</v>
      </c>
      <c r="F792" s="483" t="s">
        <v>276</v>
      </c>
      <c r="G792" s="483">
        <v>0.3</v>
      </c>
      <c r="H792" s="483" t="s">
        <v>420</v>
      </c>
      <c r="I792" s="483" t="s">
        <v>32</v>
      </c>
      <c r="M792" s="483" t="s">
        <v>32</v>
      </c>
      <c r="N792" s="483">
        <v>61</v>
      </c>
      <c r="O792" s="483" t="s">
        <v>32</v>
      </c>
    </row>
    <row r="793" spans="1:15" ht="11.25">
      <c r="A793" s="483">
        <v>12239</v>
      </c>
      <c r="B793" s="483" t="s">
        <v>418</v>
      </c>
      <c r="C793" s="483" t="s">
        <v>419</v>
      </c>
      <c r="D793" s="483" t="s">
        <v>438</v>
      </c>
      <c r="E793" s="484">
        <v>37166</v>
      </c>
      <c r="F793" s="483" t="s">
        <v>276</v>
      </c>
      <c r="G793" s="483">
        <v>0.3</v>
      </c>
      <c r="H793" s="483" t="s">
        <v>420</v>
      </c>
      <c r="I793" s="483" t="s">
        <v>32</v>
      </c>
      <c r="M793" s="483" t="s">
        <v>32</v>
      </c>
      <c r="N793" s="483">
        <v>61</v>
      </c>
      <c r="O793" s="483" t="s">
        <v>32</v>
      </c>
    </row>
    <row r="794" spans="1:15" ht="11.25">
      <c r="A794" s="483">
        <v>12241</v>
      </c>
      <c r="B794" s="483" t="s">
        <v>418</v>
      </c>
      <c r="C794" s="483" t="s">
        <v>419</v>
      </c>
      <c r="D794" s="483" t="s">
        <v>438</v>
      </c>
      <c r="E794" s="484">
        <v>37259</v>
      </c>
      <c r="F794" s="483" t="s">
        <v>276</v>
      </c>
      <c r="G794" s="483">
        <v>0.3</v>
      </c>
      <c r="H794" s="483" t="s">
        <v>420</v>
      </c>
      <c r="I794" s="483" t="s">
        <v>32</v>
      </c>
      <c r="M794" s="483" t="s">
        <v>32</v>
      </c>
      <c r="N794" s="483">
        <v>61</v>
      </c>
      <c r="O794" s="483" t="s">
        <v>32</v>
      </c>
    </row>
    <row r="795" spans="1:15" ht="11.25">
      <c r="A795" s="483">
        <v>12243</v>
      </c>
      <c r="B795" s="483" t="s">
        <v>418</v>
      </c>
      <c r="C795" s="483" t="s">
        <v>419</v>
      </c>
      <c r="D795" s="483" t="s">
        <v>438</v>
      </c>
      <c r="E795" s="484">
        <v>37292</v>
      </c>
      <c r="F795" s="483" t="s">
        <v>276</v>
      </c>
      <c r="G795" s="483">
        <v>0.3</v>
      </c>
      <c r="H795" s="483" t="s">
        <v>420</v>
      </c>
      <c r="I795" s="483" t="s">
        <v>32</v>
      </c>
      <c r="M795" s="483" t="s">
        <v>32</v>
      </c>
      <c r="N795" s="483">
        <v>61</v>
      </c>
      <c r="O795" s="483" t="s">
        <v>32</v>
      </c>
    </row>
    <row r="796" spans="1:15" ht="11.25">
      <c r="A796" s="483">
        <v>12245</v>
      </c>
      <c r="B796" s="483" t="s">
        <v>418</v>
      </c>
      <c r="C796" s="483" t="s">
        <v>419</v>
      </c>
      <c r="D796" s="483" t="s">
        <v>438</v>
      </c>
      <c r="E796" s="484">
        <v>37348</v>
      </c>
      <c r="F796" s="483" t="s">
        <v>276</v>
      </c>
      <c r="G796" s="483">
        <v>0.3</v>
      </c>
      <c r="H796" s="483" t="s">
        <v>420</v>
      </c>
      <c r="I796" s="483" t="s">
        <v>32</v>
      </c>
      <c r="M796" s="483" t="s">
        <v>32</v>
      </c>
      <c r="N796" s="483">
        <v>61</v>
      </c>
      <c r="O796" s="483" t="s">
        <v>32</v>
      </c>
    </row>
    <row r="797" spans="1:15" ht="11.25">
      <c r="A797" s="483">
        <v>12247</v>
      </c>
      <c r="B797" s="483" t="s">
        <v>418</v>
      </c>
      <c r="C797" s="483" t="s">
        <v>419</v>
      </c>
      <c r="D797" s="483" t="s">
        <v>438</v>
      </c>
      <c r="E797" s="484">
        <v>37439</v>
      </c>
      <c r="F797" s="483" t="s">
        <v>276</v>
      </c>
      <c r="G797" s="483">
        <v>0.3</v>
      </c>
      <c r="H797" s="483" t="s">
        <v>420</v>
      </c>
      <c r="I797" s="483" t="s">
        <v>32</v>
      </c>
      <c r="M797" s="483" t="s">
        <v>32</v>
      </c>
      <c r="N797" s="483">
        <v>61</v>
      </c>
      <c r="O797" s="483" t="s">
        <v>32</v>
      </c>
    </row>
    <row r="798" spans="1:15" ht="11.25">
      <c r="A798" s="483">
        <v>12249</v>
      </c>
      <c r="B798" s="483" t="s">
        <v>418</v>
      </c>
      <c r="C798" s="483" t="s">
        <v>419</v>
      </c>
      <c r="D798" s="483" t="s">
        <v>438</v>
      </c>
      <c r="E798" s="484">
        <v>37475</v>
      </c>
      <c r="F798" s="483" t="s">
        <v>276</v>
      </c>
      <c r="G798" s="483">
        <v>0.3</v>
      </c>
      <c r="H798" s="483" t="s">
        <v>420</v>
      </c>
      <c r="I798" s="483" t="s">
        <v>32</v>
      </c>
      <c r="M798" s="483" t="s">
        <v>32</v>
      </c>
      <c r="N798" s="483">
        <v>61</v>
      </c>
      <c r="O798" s="483" t="s">
        <v>32</v>
      </c>
    </row>
    <row r="799" spans="1:15" ht="11.25">
      <c r="A799" s="483">
        <v>12251</v>
      </c>
      <c r="B799" s="483" t="s">
        <v>418</v>
      </c>
      <c r="C799" s="483" t="s">
        <v>419</v>
      </c>
      <c r="D799" s="483" t="s">
        <v>438</v>
      </c>
      <c r="E799" s="484">
        <v>37503</v>
      </c>
      <c r="F799" s="483" t="s">
        <v>276</v>
      </c>
      <c r="G799" s="483">
        <v>0.3</v>
      </c>
      <c r="H799" s="483" t="s">
        <v>420</v>
      </c>
      <c r="I799" s="483" t="s">
        <v>32</v>
      </c>
      <c r="M799" s="483" t="s">
        <v>32</v>
      </c>
      <c r="N799" s="483">
        <v>61</v>
      </c>
      <c r="O799" s="483" t="s">
        <v>32</v>
      </c>
    </row>
    <row r="800" spans="1:15" ht="11.25">
      <c r="A800" s="483">
        <v>12253</v>
      </c>
      <c r="B800" s="483" t="s">
        <v>418</v>
      </c>
      <c r="C800" s="483" t="s">
        <v>419</v>
      </c>
      <c r="D800" s="483" t="s">
        <v>438</v>
      </c>
      <c r="E800" s="484">
        <v>37531</v>
      </c>
      <c r="F800" s="483" t="s">
        <v>276</v>
      </c>
      <c r="G800" s="483">
        <v>0.3</v>
      </c>
      <c r="H800" s="483" t="s">
        <v>420</v>
      </c>
      <c r="I800" s="483" t="s">
        <v>32</v>
      </c>
      <c r="M800" s="483" t="s">
        <v>32</v>
      </c>
      <c r="N800" s="483">
        <v>61</v>
      </c>
      <c r="O800" s="483" t="s">
        <v>32</v>
      </c>
    </row>
    <row r="801" spans="1:15" ht="11.25">
      <c r="A801" s="483">
        <v>12255</v>
      </c>
      <c r="B801" s="483" t="s">
        <v>418</v>
      </c>
      <c r="C801" s="483" t="s">
        <v>419</v>
      </c>
      <c r="D801" s="483" t="s">
        <v>438</v>
      </c>
      <c r="E801" s="484">
        <v>37566</v>
      </c>
      <c r="F801" s="483" t="s">
        <v>276</v>
      </c>
      <c r="G801" s="483">
        <v>0.3</v>
      </c>
      <c r="H801" s="483" t="s">
        <v>420</v>
      </c>
      <c r="I801" s="483" t="s">
        <v>32</v>
      </c>
      <c r="M801" s="483" t="s">
        <v>32</v>
      </c>
      <c r="N801" s="483">
        <v>61</v>
      </c>
      <c r="O801" s="483" t="s">
        <v>32</v>
      </c>
    </row>
    <row r="802" spans="1:15" ht="11.25">
      <c r="A802" s="483">
        <v>12257</v>
      </c>
      <c r="B802" s="483" t="s">
        <v>418</v>
      </c>
      <c r="C802" s="483" t="s">
        <v>419</v>
      </c>
      <c r="D802" s="483" t="s">
        <v>438</v>
      </c>
      <c r="E802" s="484">
        <v>37594</v>
      </c>
      <c r="F802" s="483" t="s">
        <v>276</v>
      </c>
      <c r="G802" s="483">
        <v>0.4</v>
      </c>
      <c r="H802" s="483" t="s">
        <v>420</v>
      </c>
      <c r="I802" s="483" t="s">
        <v>32</v>
      </c>
      <c r="M802" s="483" t="s">
        <v>32</v>
      </c>
      <c r="N802" s="483">
        <v>61</v>
      </c>
      <c r="O802" s="483" t="s">
        <v>32</v>
      </c>
    </row>
    <row r="803" spans="1:15" ht="11.25">
      <c r="A803" s="483">
        <v>12259</v>
      </c>
      <c r="B803" s="483" t="s">
        <v>418</v>
      </c>
      <c r="C803" s="483" t="s">
        <v>419</v>
      </c>
      <c r="D803" s="483" t="s">
        <v>438</v>
      </c>
      <c r="E803" s="484">
        <v>37623</v>
      </c>
      <c r="F803" s="483" t="s">
        <v>276</v>
      </c>
      <c r="G803" s="483">
        <v>0.3</v>
      </c>
      <c r="H803" s="483" t="s">
        <v>420</v>
      </c>
      <c r="I803" s="483" t="s">
        <v>32</v>
      </c>
      <c r="M803" s="483" t="s">
        <v>32</v>
      </c>
      <c r="N803" s="483">
        <v>61</v>
      </c>
      <c r="O803" s="483" t="s">
        <v>32</v>
      </c>
    </row>
    <row r="804" spans="1:18" ht="11.25">
      <c r="A804" s="483">
        <v>12261</v>
      </c>
      <c r="B804" s="483" t="s">
        <v>418</v>
      </c>
      <c r="C804" s="483" t="s">
        <v>419</v>
      </c>
      <c r="D804" s="483" t="s">
        <v>438</v>
      </c>
      <c r="E804" s="484">
        <v>37658</v>
      </c>
      <c r="F804" s="483" t="s">
        <v>276</v>
      </c>
      <c r="G804" s="483">
        <v>0.3</v>
      </c>
      <c r="H804" s="483" t="s">
        <v>420</v>
      </c>
      <c r="I804" s="483" t="s">
        <v>32</v>
      </c>
      <c r="M804" s="483" t="s">
        <v>32</v>
      </c>
      <c r="N804" s="483">
        <v>61</v>
      </c>
      <c r="O804" s="483" t="s">
        <v>32</v>
      </c>
      <c r="Q804" s="486" t="s">
        <v>276</v>
      </c>
      <c r="R804" s="486">
        <v>0.3</v>
      </c>
    </row>
    <row r="805" ht="11.25">
      <c r="E805" s="484"/>
    </row>
    <row r="806" ht="11.25">
      <c r="E806" s="484"/>
    </row>
    <row r="807" spans="1:15" ht="11.25">
      <c r="A807" s="483">
        <v>12212</v>
      </c>
      <c r="B807" s="483" t="s">
        <v>418</v>
      </c>
      <c r="C807" s="483" t="s">
        <v>421</v>
      </c>
      <c r="D807" s="483" t="s">
        <v>438</v>
      </c>
      <c r="E807" s="484">
        <v>36769</v>
      </c>
      <c r="F807" s="483" t="s">
        <v>276</v>
      </c>
      <c r="G807" s="483">
        <v>0.47</v>
      </c>
      <c r="H807" s="483" t="s">
        <v>420</v>
      </c>
      <c r="I807" s="483" t="s">
        <v>32</v>
      </c>
      <c r="M807" s="483" t="s">
        <v>32</v>
      </c>
      <c r="N807" s="483">
        <v>61</v>
      </c>
      <c r="O807" s="483" t="s">
        <v>32</v>
      </c>
    </row>
    <row r="808" spans="1:15" ht="11.25">
      <c r="A808" s="483">
        <v>12214</v>
      </c>
      <c r="B808" s="483" t="s">
        <v>418</v>
      </c>
      <c r="C808" s="483" t="s">
        <v>421</v>
      </c>
      <c r="D808" s="483" t="s">
        <v>438</v>
      </c>
      <c r="E808" s="484">
        <v>36799</v>
      </c>
      <c r="F808" s="483" t="s">
        <v>276</v>
      </c>
      <c r="G808" s="483">
        <v>0.3</v>
      </c>
      <c r="H808" s="483" t="s">
        <v>420</v>
      </c>
      <c r="I808" s="483" t="s">
        <v>32</v>
      </c>
      <c r="M808" s="483" t="s">
        <v>32</v>
      </c>
      <c r="N808" s="483">
        <v>61</v>
      </c>
      <c r="O808" s="483" t="s">
        <v>32</v>
      </c>
    </row>
    <row r="809" spans="1:15" ht="11.25">
      <c r="A809" s="483">
        <v>12216</v>
      </c>
      <c r="B809" s="483" t="s">
        <v>418</v>
      </c>
      <c r="C809" s="483" t="s">
        <v>421</v>
      </c>
      <c r="D809" s="483" t="s">
        <v>438</v>
      </c>
      <c r="E809" s="484">
        <v>36830</v>
      </c>
      <c r="F809" s="483" t="s">
        <v>276</v>
      </c>
      <c r="G809" s="483">
        <v>0.3</v>
      </c>
      <c r="H809" s="483" t="s">
        <v>420</v>
      </c>
      <c r="I809" s="483" t="s">
        <v>32</v>
      </c>
      <c r="M809" s="483" t="s">
        <v>32</v>
      </c>
      <c r="N809" s="483">
        <v>61</v>
      </c>
      <c r="O809" s="483" t="s">
        <v>32</v>
      </c>
    </row>
    <row r="810" spans="1:15" ht="11.25">
      <c r="A810" s="483">
        <v>12218</v>
      </c>
      <c r="B810" s="483" t="s">
        <v>418</v>
      </c>
      <c r="C810" s="483" t="s">
        <v>421</v>
      </c>
      <c r="D810" s="483" t="s">
        <v>438</v>
      </c>
      <c r="E810" s="484">
        <v>36860</v>
      </c>
      <c r="F810" s="483" t="s">
        <v>276</v>
      </c>
      <c r="G810" s="483">
        <v>0.3</v>
      </c>
      <c r="H810" s="483" t="s">
        <v>420</v>
      </c>
      <c r="I810" s="483" t="s">
        <v>32</v>
      </c>
      <c r="M810" s="483" t="s">
        <v>32</v>
      </c>
      <c r="N810" s="483">
        <v>61</v>
      </c>
      <c r="O810" s="483" t="s">
        <v>32</v>
      </c>
    </row>
    <row r="811" spans="1:15" ht="11.25">
      <c r="A811" s="483">
        <v>12220</v>
      </c>
      <c r="B811" s="483" t="s">
        <v>418</v>
      </c>
      <c r="C811" s="483" t="s">
        <v>421</v>
      </c>
      <c r="D811" s="483" t="s">
        <v>438</v>
      </c>
      <c r="E811" s="484">
        <v>36891</v>
      </c>
      <c r="F811" s="483" t="s">
        <v>276</v>
      </c>
      <c r="G811" s="483">
        <v>0.3</v>
      </c>
      <c r="H811" s="483" t="s">
        <v>420</v>
      </c>
      <c r="I811" s="483" t="s">
        <v>32</v>
      </c>
      <c r="M811" s="483" t="s">
        <v>32</v>
      </c>
      <c r="N811" s="483">
        <v>61</v>
      </c>
      <c r="O811" s="483" t="s">
        <v>32</v>
      </c>
    </row>
    <row r="812" spans="1:15" ht="11.25">
      <c r="A812" s="483">
        <v>12222</v>
      </c>
      <c r="B812" s="483" t="s">
        <v>418</v>
      </c>
      <c r="C812" s="483" t="s">
        <v>421</v>
      </c>
      <c r="D812" s="483" t="s">
        <v>438</v>
      </c>
      <c r="E812" s="484">
        <v>36922</v>
      </c>
      <c r="F812" s="483" t="s">
        <v>276</v>
      </c>
      <c r="G812" s="483">
        <v>0.3</v>
      </c>
      <c r="H812" s="483" t="s">
        <v>420</v>
      </c>
      <c r="I812" s="483" t="s">
        <v>32</v>
      </c>
      <c r="M812" s="483" t="s">
        <v>32</v>
      </c>
      <c r="N812" s="483">
        <v>61</v>
      </c>
      <c r="O812" s="483" t="s">
        <v>32</v>
      </c>
    </row>
    <row r="813" spans="1:15" ht="11.25">
      <c r="A813" s="483">
        <v>12224</v>
      </c>
      <c r="B813" s="483" t="s">
        <v>418</v>
      </c>
      <c r="C813" s="483" t="s">
        <v>421</v>
      </c>
      <c r="D813" s="483" t="s">
        <v>438</v>
      </c>
      <c r="E813" s="484">
        <v>36950</v>
      </c>
      <c r="F813" s="483" t="s">
        <v>276</v>
      </c>
      <c r="G813" s="483">
        <v>0.3</v>
      </c>
      <c r="H813" s="483" t="s">
        <v>420</v>
      </c>
      <c r="I813" s="483" t="s">
        <v>32</v>
      </c>
      <c r="M813" s="483" t="s">
        <v>32</v>
      </c>
      <c r="N813" s="483">
        <v>61</v>
      </c>
      <c r="O813" s="483" t="s">
        <v>32</v>
      </c>
    </row>
    <row r="814" spans="1:15" ht="11.25">
      <c r="A814" s="483">
        <v>12226</v>
      </c>
      <c r="B814" s="483" t="s">
        <v>418</v>
      </c>
      <c r="C814" s="483" t="s">
        <v>421</v>
      </c>
      <c r="D814" s="483" t="s">
        <v>438</v>
      </c>
      <c r="E814" s="484">
        <v>36981</v>
      </c>
      <c r="F814" s="483" t="s">
        <v>276</v>
      </c>
      <c r="G814" s="483">
        <v>0.3</v>
      </c>
      <c r="H814" s="483" t="s">
        <v>420</v>
      </c>
      <c r="I814" s="483" t="s">
        <v>32</v>
      </c>
      <c r="M814" s="483" t="s">
        <v>32</v>
      </c>
      <c r="N814" s="483">
        <v>61</v>
      </c>
      <c r="O814" s="483" t="s">
        <v>32</v>
      </c>
    </row>
    <row r="815" spans="1:15" ht="11.25">
      <c r="A815" s="483">
        <v>12228</v>
      </c>
      <c r="B815" s="483" t="s">
        <v>418</v>
      </c>
      <c r="C815" s="483" t="s">
        <v>421</v>
      </c>
      <c r="D815" s="483" t="s">
        <v>438</v>
      </c>
      <c r="E815" s="484">
        <v>37011</v>
      </c>
      <c r="F815" s="483" t="s">
        <v>276</v>
      </c>
      <c r="G815" s="483">
        <v>0.3</v>
      </c>
      <c r="H815" s="483" t="s">
        <v>420</v>
      </c>
      <c r="I815" s="483" t="s">
        <v>32</v>
      </c>
      <c r="M815" s="483" t="s">
        <v>32</v>
      </c>
      <c r="N815" s="483">
        <v>61</v>
      </c>
      <c r="O815" s="483" t="s">
        <v>32</v>
      </c>
    </row>
    <row r="816" spans="1:15" ht="11.25">
      <c r="A816" s="483">
        <v>12230</v>
      </c>
      <c r="B816" s="483" t="s">
        <v>418</v>
      </c>
      <c r="C816" s="483" t="s">
        <v>421</v>
      </c>
      <c r="D816" s="483" t="s">
        <v>438</v>
      </c>
      <c r="E816" s="484">
        <v>37042</v>
      </c>
      <c r="F816" s="483" t="s">
        <v>276</v>
      </c>
      <c r="G816" s="483">
        <v>0.3</v>
      </c>
      <c r="H816" s="483" t="s">
        <v>420</v>
      </c>
      <c r="I816" s="483" t="s">
        <v>32</v>
      </c>
      <c r="M816" s="483" t="s">
        <v>32</v>
      </c>
      <c r="N816" s="483">
        <v>61</v>
      </c>
      <c r="O816" s="483" t="s">
        <v>32</v>
      </c>
    </row>
    <row r="817" spans="1:15" ht="11.25">
      <c r="A817" s="483">
        <v>12232</v>
      </c>
      <c r="B817" s="483" t="s">
        <v>418</v>
      </c>
      <c r="C817" s="483" t="s">
        <v>421</v>
      </c>
      <c r="D817" s="483" t="s">
        <v>438</v>
      </c>
      <c r="E817" s="484">
        <v>37072</v>
      </c>
      <c r="F817" s="483" t="s">
        <v>276</v>
      </c>
      <c r="G817" s="483">
        <v>0.4</v>
      </c>
      <c r="H817" s="483" t="s">
        <v>420</v>
      </c>
      <c r="I817" s="483" t="s">
        <v>32</v>
      </c>
      <c r="M817" s="483" t="s">
        <v>32</v>
      </c>
      <c r="N817" s="483">
        <v>61</v>
      </c>
      <c r="O817" s="483" t="s">
        <v>32</v>
      </c>
    </row>
    <row r="818" spans="1:15" ht="11.25">
      <c r="A818" s="483">
        <v>12234</v>
      </c>
      <c r="B818" s="483" t="s">
        <v>418</v>
      </c>
      <c r="C818" s="483" t="s">
        <v>421</v>
      </c>
      <c r="D818" s="483" t="s">
        <v>438</v>
      </c>
      <c r="E818" s="484">
        <v>37103</v>
      </c>
      <c r="F818" s="483" t="s">
        <v>276</v>
      </c>
      <c r="G818" s="483">
        <v>0.4</v>
      </c>
      <c r="H818" s="483" t="s">
        <v>420</v>
      </c>
      <c r="I818" s="483" t="s">
        <v>32</v>
      </c>
      <c r="M818" s="483" t="s">
        <v>32</v>
      </c>
      <c r="N818" s="483">
        <v>61</v>
      </c>
      <c r="O818" s="483" t="s">
        <v>32</v>
      </c>
    </row>
    <row r="819" spans="1:15" ht="11.25">
      <c r="A819" s="483">
        <v>12236</v>
      </c>
      <c r="B819" s="483" t="s">
        <v>418</v>
      </c>
      <c r="C819" s="483" t="s">
        <v>421</v>
      </c>
      <c r="D819" s="483" t="s">
        <v>438</v>
      </c>
      <c r="E819" s="484">
        <v>37134</v>
      </c>
      <c r="F819" s="483" t="s">
        <v>276</v>
      </c>
      <c r="G819" s="483">
        <v>0.4</v>
      </c>
      <c r="H819" s="483" t="s">
        <v>420</v>
      </c>
      <c r="I819" s="483" t="s">
        <v>32</v>
      </c>
      <c r="M819" s="483" t="s">
        <v>32</v>
      </c>
      <c r="N819" s="483">
        <v>61</v>
      </c>
      <c r="O819" s="483" t="s">
        <v>32</v>
      </c>
    </row>
    <row r="820" spans="1:15" ht="11.25">
      <c r="A820" s="483">
        <v>12238</v>
      </c>
      <c r="B820" s="483" t="s">
        <v>418</v>
      </c>
      <c r="C820" s="483" t="s">
        <v>421</v>
      </c>
      <c r="D820" s="483" t="s">
        <v>438</v>
      </c>
      <c r="E820" s="484">
        <v>37164</v>
      </c>
      <c r="F820" s="483" t="s">
        <v>276</v>
      </c>
      <c r="G820" s="483">
        <v>0.3</v>
      </c>
      <c r="H820" s="483" t="s">
        <v>420</v>
      </c>
      <c r="I820" s="483" t="s">
        <v>32</v>
      </c>
      <c r="M820" s="483" t="s">
        <v>32</v>
      </c>
      <c r="N820" s="483">
        <v>61</v>
      </c>
      <c r="O820" s="483" t="s">
        <v>32</v>
      </c>
    </row>
    <row r="821" spans="1:15" ht="11.25">
      <c r="A821" s="483">
        <v>12240</v>
      </c>
      <c r="B821" s="483" t="s">
        <v>418</v>
      </c>
      <c r="C821" s="483" t="s">
        <v>421</v>
      </c>
      <c r="D821" s="483" t="s">
        <v>438</v>
      </c>
      <c r="E821" s="484">
        <v>37195</v>
      </c>
      <c r="F821" s="483" t="s">
        <v>276</v>
      </c>
      <c r="G821" s="483">
        <v>0.3</v>
      </c>
      <c r="H821" s="483" t="s">
        <v>420</v>
      </c>
      <c r="I821" s="483" t="s">
        <v>32</v>
      </c>
      <c r="M821" s="483" t="s">
        <v>32</v>
      </c>
      <c r="N821" s="483">
        <v>61</v>
      </c>
      <c r="O821" s="483" t="s">
        <v>32</v>
      </c>
    </row>
    <row r="822" spans="1:15" ht="11.25">
      <c r="A822" s="483">
        <v>12242</v>
      </c>
      <c r="B822" s="483" t="s">
        <v>418</v>
      </c>
      <c r="C822" s="483" t="s">
        <v>421</v>
      </c>
      <c r="D822" s="483" t="s">
        <v>438</v>
      </c>
      <c r="E822" s="484">
        <v>37287</v>
      </c>
      <c r="F822" s="483" t="s">
        <v>276</v>
      </c>
      <c r="G822" s="483">
        <v>0.3</v>
      </c>
      <c r="H822" s="483" t="s">
        <v>420</v>
      </c>
      <c r="I822" s="483" t="s">
        <v>32</v>
      </c>
      <c r="M822" s="483" t="s">
        <v>32</v>
      </c>
      <c r="N822" s="483">
        <v>61</v>
      </c>
      <c r="O822" s="483" t="s">
        <v>32</v>
      </c>
    </row>
    <row r="823" spans="1:15" ht="11.25">
      <c r="A823" s="483">
        <v>12244</v>
      </c>
      <c r="B823" s="483" t="s">
        <v>418</v>
      </c>
      <c r="C823" s="483" t="s">
        <v>421</v>
      </c>
      <c r="D823" s="483" t="s">
        <v>438</v>
      </c>
      <c r="E823" s="484">
        <v>37315</v>
      </c>
      <c r="F823" s="483" t="s">
        <v>276</v>
      </c>
      <c r="G823" s="483">
        <v>0.3</v>
      </c>
      <c r="H823" s="483" t="s">
        <v>420</v>
      </c>
      <c r="I823" s="483" t="s">
        <v>32</v>
      </c>
      <c r="M823" s="483" t="s">
        <v>32</v>
      </c>
      <c r="N823" s="483">
        <v>61</v>
      </c>
      <c r="O823" s="483" t="s">
        <v>32</v>
      </c>
    </row>
    <row r="824" spans="1:15" ht="11.25">
      <c r="A824" s="483">
        <v>12246</v>
      </c>
      <c r="B824" s="483" t="s">
        <v>418</v>
      </c>
      <c r="C824" s="483" t="s">
        <v>421</v>
      </c>
      <c r="D824" s="483" t="s">
        <v>438</v>
      </c>
      <c r="E824" s="484">
        <v>37376</v>
      </c>
      <c r="F824" s="483" t="s">
        <v>276</v>
      </c>
      <c r="G824" s="483">
        <v>0.3</v>
      </c>
      <c r="H824" s="483" t="s">
        <v>420</v>
      </c>
      <c r="I824" s="483" t="s">
        <v>32</v>
      </c>
      <c r="M824" s="483" t="s">
        <v>32</v>
      </c>
      <c r="N824" s="483">
        <v>61</v>
      </c>
      <c r="O824" s="483" t="s">
        <v>32</v>
      </c>
    </row>
    <row r="825" spans="1:15" ht="11.25">
      <c r="A825" s="483">
        <v>12248</v>
      </c>
      <c r="B825" s="483" t="s">
        <v>418</v>
      </c>
      <c r="C825" s="483" t="s">
        <v>421</v>
      </c>
      <c r="D825" s="483" t="s">
        <v>438</v>
      </c>
      <c r="E825" s="484">
        <v>37468</v>
      </c>
      <c r="F825" s="483" t="s">
        <v>276</v>
      </c>
      <c r="G825" s="483">
        <v>0.3</v>
      </c>
      <c r="H825" s="483" t="s">
        <v>420</v>
      </c>
      <c r="I825" s="483" t="s">
        <v>32</v>
      </c>
      <c r="M825" s="483" t="s">
        <v>32</v>
      </c>
      <c r="N825" s="483">
        <v>61</v>
      </c>
      <c r="O825" s="483" t="s">
        <v>32</v>
      </c>
    </row>
    <row r="826" spans="1:15" ht="11.25">
      <c r="A826" s="483">
        <v>12250</v>
      </c>
      <c r="B826" s="483" t="s">
        <v>418</v>
      </c>
      <c r="C826" s="483" t="s">
        <v>421</v>
      </c>
      <c r="D826" s="483" t="s">
        <v>438</v>
      </c>
      <c r="E826" s="484">
        <v>37499</v>
      </c>
      <c r="F826" s="483" t="s">
        <v>276</v>
      </c>
      <c r="G826" s="483">
        <v>0.3</v>
      </c>
      <c r="H826" s="483" t="s">
        <v>420</v>
      </c>
      <c r="I826" s="483" t="s">
        <v>32</v>
      </c>
      <c r="M826" s="483" t="s">
        <v>32</v>
      </c>
      <c r="N826" s="483">
        <v>61</v>
      </c>
      <c r="O826" s="483" t="s">
        <v>32</v>
      </c>
    </row>
    <row r="827" spans="1:15" ht="11.25">
      <c r="A827" s="483">
        <v>12252</v>
      </c>
      <c r="B827" s="483" t="s">
        <v>418</v>
      </c>
      <c r="C827" s="483" t="s">
        <v>421</v>
      </c>
      <c r="D827" s="483" t="s">
        <v>438</v>
      </c>
      <c r="E827" s="484">
        <v>37529</v>
      </c>
      <c r="F827" s="483" t="s">
        <v>276</v>
      </c>
      <c r="G827" s="483">
        <v>0.3</v>
      </c>
      <c r="H827" s="483" t="s">
        <v>420</v>
      </c>
      <c r="I827" s="483" t="s">
        <v>32</v>
      </c>
      <c r="M827" s="483" t="s">
        <v>32</v>
      </c>
      <c r="N827" s="483">
        <v>61</v>
      </c>
      <c r="O827" s="483" t="s">
        <v>32</v>
      </c>
    </row>
    <row r="828" spans="1:15" ht="11.25">
      <c r="A828" s="483">
        <v>12254</v>
      </c>
      <c r="B828" s="483" t="s">
        <v>418</v>
      </c>
      <c r="C828" s="483" t="s">
        <v>421</v>
      </c>
      <c r="D828" s="483" t="s">
        <v>438</v>
      </c>
      <c r="E828" s="484">
        <v>37560</v>
      </c>
      <c r="F828" s="483" t="s">
        <v>276</v>
      </c>
      <c r="G828" s="483">
        <v>0.3</v>
      </c>
      <c r="H828" s="483" t="s">
        <v>420</v>
      </c>
      <c r="I828" s="483" t="s">
        <v>32</v>
      </c>
      <c r="M828" s="483" t="s">
        <v>32</v>
      </c>
      <c r="N828" s="483">
        <v>61</v>
      </c>
      <c r="O828" s="483" t="s">
        <v>32</v>
      </c>
    </row>
    <row r="829" spans="1:15" ht="11.25">
      <c r="A829" s="483">
        <v>12256</v>
      </c>
      <c r="B829" s="483" t="s">
        <v>418</v>
      </c>
      <c r="C829" s="483" t="s">
        <v>421</v>
      </c>
      <c r="D829" s="483" t="s">
        <v>438</v>
      </c>
      <c r="E829" s="484">
        <v>37590</v>
      </c>
      <c r="F829" s="483" t="s">
        <v>276</v>
      </c>
      <c r="G829" s="483">
        <v>0.3</v>
      </c>
      <c r="H829" s="483" t="s">
        <v>420</v>
      </c>
      <c r="I829" s="483" t="s">
        <v>32</v>
      </c>
      <c r="M829" s="483" t="s">
        <v>32</v>
      </c>
      <c r="N829" s="483">
        <v>61</v>
      </c>
      <c r="O829" s="483" t="s">
        <v>32</v>
      </c>
    </row>
    <row r="830" spans="1:15" ht="11.25">
      <c r="A830" s="483">
        <v>12258</v>
      </c>
      <c r="B830" s="483" t="s">
        <v>418</v>
      </c>
      <c r="C830" s="483" t="s">
        <v>421</v>
      </c>
      <c r="D830" s="483" t="s">
        <v>438</v>
      </c>
      <c r="E830" s="484">
        <v>37621</v>
      </c>
      <c r="F830" s="483" t="s">
        <v>276</v>
      </c>
      <c r="G830" s="483">
        <v>0.4</v>
      </c>
      <c r="H830" s="483" t="s">
        <v>420</v>
      </c>
      <c r="I830" s="483" t="s">
        <v>32</v>
      </c>
      <c r="M830" s="483" t="s">
        <v>32</v>
      </c>
      <c r="N830" s="483">
        <v>61</v>
      </c>
      <c r="O830" s="483" t="s">
        <v>32</v>
      </c>
    </row>
    <row r="831" spans="1:15" ht="11.25">
      <c r="A831" s="483">
        <v>12260</v>
      </c>
      <c r="B831" s="483" t="s">
        <v>418</v>
      </c>
      <c r="C831" s="483" t="s">
        <v>421</v>
      </c>
      <c r="D831" s="483" t="s">
        <v>438</v>
      </c>
      <c r="E831" s="484">
        <v>37652</v>
      </c>
      <c r="F831" s="483" t="s">
        <v>276</v>
      </c>
      <c r="G831" s="483">
        <v>0.3</v>
      </c>
      <c r="H831" s="483" t="s">
        <v>420</v>
      </c>
      <c r="I831" s="483" t="s">
        <v>32</v>
      </c>
      <c r="M831" s="483" t="s">
        <v>32</v>
      </c>
      <c r="N831" s="483">
        <v>61</v>
      </c>
      <c r="O831" s="483" t="s">
        <v>32</v>
      </c>
    </row>
    <row r="832" spans="1:15" ht="11.25">
      <c r="A832" s="483">
        <v>12262</v>
      </c>
      <c r="B832" s="483" t="s">
        <v>418</v>
      </c>
      <c r="C832" s="483" t="s">
        <v>421</v>
      </c>
      <c r="D832" s="483" t="s">
        <v>438</v>
      </c>
      <c r="E832" s="484">
        <v>37680</v>
      </c>
      <c r="F832" s="483" t="s">
        <v>276</v>
      </c>
      <c r="G832" s="483">
        <v>0.3</v>
      </c>
      <c r="H832" s="483" t="s">
        <v>420</v>
      </c>
      <c r="I832" s="483" t="s">
        <v>32</v>
      </c>
      <c r="M832" s="483" t="s">
        <v>32</v>
      </c>
      <c r="N832" s="483">
        <v>61</v>
      </c>
      <c r="O832" s="483" t="s">
        <v>32</v>
      </c>
    </row>
    <row r="833" ht="11.25">
      <c r="E833" s="484"/>
    </row>
    <row r="834" ht="11.25">
      <c r="E834" s="484"/>
    </row>
    <row r="835" spans="1:15" ht="11.25">
      <c r="A835" s="483">
        <v>12263</v>
      </c>
      <c r="B835" s="483" t="s">
        <v>418</v>
      </c>
      <c r="C835" s="483" t="s">
        <v>419</v>
      </c>
      <c r="D835" s="483" t="s">
        <v>439</v>
      </c>
      <c r="E835" s="484">
        <v>36739</v>
      </c>
      <c r="F835" s="483" t="s">
        <v>276</v>
      </c>
      <c r="G835" s="483">
        <v>0.47</v>
      </c>
      <c r="H835" s="483" t="s">
        <v>420</v>
      </c>
      <c r="I835" s="483" t="s">
        <v>32</v>
      </c>
      <c r="M835" s="483" t="s">
        <v>32</v>
      </c>
      <c r="N835" s="483">
        <v>62</v>
      </c>
      <c r="O835" s="483" t="s">
        <v>32</v>
      </c>
    </row>
    <row r="836" spans="1:15" ht="11.25">
      <c r="A836" s="483">
        <v>12265</v>
      </c>
      <c r="B836" s="483" t="s">
        <v>418</v>
      </c>
      <c r="C836" s="483" t="s">
        <v>419</v>
      </c>
      <c r="D836" s="483" t="s">
        <v>439</v>
      </c>
      <c r="E836" s="484">
        <v>36782</v>
      </c>
      <c r="F836" s="483" t="s">
        <v>276</v>
      </c>
      <c r="G836" s="483">
        <v>0.3</v>
      </c>
      <c r="H836" s="483" t="s">
        <v>420</v>
      </c>
      <c r="I836" s="483" t="s">
        <v>32</v>
      </c>
      <c r="M836" s="483" t="s">
        <v>32</v>
      </c>
      <c r="N836" s="483">
        <v>62</v>
      </c>
      <c r="O836" s="483" t="s">
        <v>32</v>
      </c>
    </row>
    <row r="837" spans="1:15" ht="11.25">
      <c r="A837" s="483">
        <v>12267</v>
      </c>
      <c r="B837" s="483" t="s">
        <v>418</v>
      </c>
      <c r="C837" s="483" t="s">
        <v>419</v>
      </c>
      <c r="D837" s="483" t="s">
        <v>439</v>
      </c>
      <c r="E837" s="484">
        <v>36803</v>
      </c>
      <c r="F837" s="483" t="s">
        <v>276</v>
      </c>
      <c r="G837" s="483">
        <v>0.3</v>
      </c>
      <c r="H837" s="483" t="s">
        <v>420</v>
      </c>
      <c r="I837" s="483" t="s">
        <v>32</v>
      </c>
      <c r="M837" s="483" t="s">
        <v>32</v>
      </c>
      <c r="N837" s="483">
        <v>62</v>
      </c>
      <c r="O837" s="483" t="s">
        <v>32</v>
      </c>
    </row>
    <row r="838" spans="1:15" ht="11.25">
      <c r="A838" s="483">
        <v>12269</v>
      </c>
      <c r="B838" s="483" t="s">
        <v>418</v>
      </c>
      <c r="C838" s="483" t="s">
        <v>419</v>
      </c>
      <c r="D838" s="483" t="s">
        <v>439</v>
      </c>
      <c r="E838" s="484">
        <v>36831</v>
      </c>
      <c r="F838" s="483" t="s">
        <v>276</v>
      </c>
      <c r="G838" s="483">
        <v>0.3</v>
      </c>
      <c r="H838" s="483" t="s">
        <v>420</v>
      </c>
      <c r="I838" s="483" t="s">
        <v>32</v>
      </c>
      <c r="M838" s="483" t="s">
        <v>32</v>
      </c>
      <c r="N838" s="483">
        <v>62</v>
      </c>
      <c r="O838" s="483" t="s">
        <v>32</v>
      </c>
    </row>
    <row r="839" spans="1:15" ht="11.25">
      <c r="A839" s="483">
        <v>12271</v>
      </c>
      <c r="B839" s="483" t="s">
        <v>418</v>
      </c>
      <c r="C839" s="483" t="s">
        <v>419</v>
      </c>
      <c r="D839" s="483" t="s">
        <v>439</v>
      </c>
      <c r="E839" s="484">
        <v>36865</v>
      </c>
      <c r="F839" s="483" t="s">
        <v>276</v>
      </c>
      <c r="G839" s="483">
        <v>0.3</v>
      </c>
      <c r="H839" s="483" t="s">
        <v>420</v>
      </c>
      <c r="I839" s="483" t="s">
        <v>32</v>
      </c>
      <c r="M839" s="483" t="s">
        <v>32</v>
      </c>
      <c r="N839" s="483">
        <v>62</v>
      </c>
      <c r="O839" s="483" t="s">
        <v>32</v>
      </c>
    </row>
    <row r="840" spans="1:15" ht="11.25">
      <c r="A840" s="483">
        <v>12273</v>
      </c>
      <c r="B840" s="483" t="s">
        <v>418</v>
      </c>
      <c r="C840" s="483" t="s">
        <v>419</v>
      </c>
      <c r="D840" s="483" t="s">
        <v>439</v>
      </c>
      <c r="E840" s="484">
        <v>36894</v>
      </c>
      <c r="F840" s="483" t="s">
        <v>276</v>
      </c>
      <c r="G840" s="483">
        <v>0.3</v>
      </c>
      <c r="H840" s="483" t="s">
        <v>420</v>
      </c>
      <c r="I840" s="483" t="s">
        <v>32</v>
      </c>
      <c r="M840" s="483" t="s">
        <v>32</v>
      </c>
      <c r="N840" s="483">
        <v>62</v>
      </c>
      <c r="O840" s="483" t="s">
        <v>32</v>
      </c>
    </row>
    <row r="841" spans="1:15" ht="11.25">
      <c r="A841" s="483">
        <v>12275</v>
      </c>
      <c r="B841" s="483" t="s">
        <v>418</v>
      </c>
      <c r="C841" s="483" t="s">
        <v>419</v>
      </c>
      <c r="D841" s="483" t="s">
        <v>439</v>
      </c>
      <c r="E841" s="484">
        <v>36927</v>
      </c>
      <c r="F841" s="483" t="s">
        <v>276</v>
      </c>
      <c r="G841" s="483">
        <v>0.3</v>
      </c>
      <c r="H841" s="483" t="s">
        <v>420</v>
      </c>
      <c r="I841" s="483" t="s">
        <v>32</v>
      </c>
      <c r="M841" s="483" t="s">
        <v>32</v>
      </c>
      <c r="N841" s="483">
        <v>62</v>
      </c>
      <c r="O841" s="483" t="s">
        <v>32</v>
      </c>
    </row>
    <row r="842" spans="1:15" ht="11.25">
      <c r="A842" s="483">
        <v>12277</v>
      </c>
      <c r="B842" s="483" t="s">
        <v>418</v>
      </c>
      <c r="C842" s="483" t="s">
        <v>419</v>
      </c>
      <c r="D842" s="483" t="s">
        <v>439</v>
      </c>
      <c r="E842" s="484">
        <v>36958</v>
      </c>
      <c r="F842" s="483" t="s">
        <v>276</v>
      </c>
      <c r="G842" s="483">
        <v>0.3</v>
      </c>
      <c r="H842" s="483" t="s">
        <v>420</v>
      </c>
      <c r="I842" s="483" t="s">
        <v>32</v>
      </c>
      <c r="M842" s="483" t="s">
        <v>32</v>
      </c>
      <c r="N842" s="483">
        <v>62</v>
      </c>
      <c r="O842" s="483" t="s">
        <v>32</v>
      </c>
    </row>
    <row r="843" spans="1:15" ht="11.25">
      <c r="A843" s="483">
        <v>12279</v>
      </c>
      <c r="B843" s="483" t="s">
        <v>418</v>
      </c>
      <c r="C843" s="483" t="s">
        <v>419</v>
      </c>
      <c r="D843" s="483" t="s">
        <v>439</v>
      </c>
      <c r="E843" s="484">
        <v>36984</v>
      </c>
      <c r="F843" s="483" t="s">
        <v>276</v>
      </c>
      <c r="G843" s="483">
        <v>0.3</v>
      </c>
      <c r="H843" s="483" t="s">
        <v>420</v>
      </c>
      <c r="I843" s="483" t="s">
        <v>32</v>
      </c>
      <c r="M843" s="483" t="s">
        <v>32</v>
      </c>
      <c r="N843" s="483">
        <v>62</v>
      </c>
      <c r="O843" s="483" t="s">
        <v>32</v>
      </c>
    </row>
    <row r="844" spans="1:15" ht="11.25">
      <c r="A844" s="483">
        <v>12281</v>
      </c>
      <c r="B844" s="483" t="s">
        <v>418</v>
      </c>
      <c r="C844" s="483" t="s">
        <v>419</v>
      </c>
      <c r="D844" s="483" t="s">
        <v>439</v>
      </c>
      <c r="E844" s="484">
        <v>37012</v>
      </c>
      <c r="F844" s="483" t="s">
        <v>276</v>
      </c>
      <c r="G844" s="483">
        <v>0.3</v>
      </c>
      <c r="H844" s="483" t="s">
        <v>420</v>
      </c>
      <c r="I844" s="483" t="s">
        <v>32</v>
      </c>
      <c r="M844" s="483" t="s">
        <v>32</v>
      </c>
      <c r="N844" s="483">
        <v>62</v>
      </c>
      <c r="O844" s="483" t="s">
        <v>32</v>
      </c>
    </row>
    <row r="845" spans="1:15" ht="11.25">
      <c r="A845" s="483">
        <v>12283</v>
      </c>
      <c r="B845" s="483" t="s">
        <v>418</v>
      </c>
      <c r="C845" s="483" t="s">
        <v>419</v>
      </c>
      <c r="D845" s="483" t="s">
        <v>439</v>
      </c>
      <c r="E845" s="484">
        <v>37047</v>
      </c>
      <c r="F845" s="483" t="s">
        <v>276</v>
      </c>
      <c r="G845" s="483">
        <v>0.4</v>
      </c>
      <c r="H845" s="483" t="s">
        <v>420</v>
      </c>
      <c r="I845" s="483" t="s">
        <v>32</v>
      </c>
      <c r="M845" s="483" t="s">
        <v>32</v>
      </c>
      <c r="N845" s="483">
        <v>62</v>
      </c>
      <c r="O845" s="483" t="s">
        <v>32</v>
      </c>
    </row>
    <row r="846" spans="1:15" ht="11.25">
      <c r="A846" s="483">
        <v>12285</v>
      </c>
      <c r="B846" s="483" t="s">
        <v>418</v>
      </c>
      <c r="C846" s="483" t="s">
        <v>419</v>
      </c>
      <c r="D846" s="483" t="s">
        <v>439</v>
      </c>
      <c r="E846" s="484">
        <v>37074</v>
      </c>
      <c r="F846" s="483" t="s">
        <v>276</v>
      </c>
      <c r="G846" s="483">
        <v>0.4</v>
      </c>
      <c r="H846" s="483" t="s">
        <v>420</v>
      </c>
      <c r="I846" s="483" t="s">
        <v>32</v>
      </c>
      <c r="M846" s="483" t="s">
        <v>32</v>
      </c>
      <c r="N846" s="483">
        <v>62</v>
      </c>
      <c r="O846" s="483" t="s">
        <v>32</v>
      </c>
    </row>
    <row r="847" spans="1:15" ht="11.25">
      <c r="A847" s="483">
        <v>12287</v>
      </c>
      <c r="B847" s="483" t="s">
        <v>418</v>
      </c>
      <c r="C847" s="483" t="s">
        <v>419</v>
      </c>
      <c r="D847" s="483" t="s">
        <v>439</v>
      </c>
      <c r="E847" s="484">
        <v>37104</v>
      </c>
      <c r="F847" s="483" t="s">
        <v>276</v>
      </c>
      <c r="G847" s="483">
        <v>0.4</v>
      </c>
      <c r="H847" s="483" t="s">
        <v>420</v>
      </c>
      <c r="I847" s="483" t="s">
        <v>32</v>
      </c>
      <c r="M847" s="483" t="s">
        <v>32</v>
      </c>
      <c r="N847" s="483">
        <v>62</v>
      </c>
      <c r="O847" s="483" t="s">
        <v>32</v>
      </c>
    </row>
    <row r="848" spans="1:15" ht="11.25">
      <c r="A848" s="483">
        <v>12289</v>
      </c>
      <c r="B848" s="483" t="s">
        <v>418</v>
      </c>
      <c r="C848" s="483" t="s">
        <v>419</v>
      </c>
      <c r="D848" s="483" t="s">
        <v>439</v>
      </c>
      <c r="E848" s="484">
        <v>37138</v>
      </c>
      <c r="F848" s="483" t="s">
        <v>276</v>
      </c>
      <c r="G848" s="483">
        <v>0.3</v>
      </c>
      <c r="H848" s="483" t="s">
        <v>420</v>
      </c>
      <c r="I848" s="483" t="s">
        <v>32</v>
      </c>
      <c r="M848" s="483" t="s">
        <v>32</v>
      </c>
      <c r="N848" s="483">
        <v>62</v>
      </c>
      <c r="O848" s="483" t="s">
        <v>32</v>
      </c>
    </row>
    <row r="849" spans="1:15" ht="11.25">
      <c r="A849" s="483">
        <v>12291</v>
      </c>
      <c r="B849" s="483" t="s">
        <v>418</v>
      </c>
      <c r="C849" s="483" t="s">
        <v>419</v>
      </c>
      <c r="D849" s="483" t="s">
        <v>439</v>
      </c>
      <c r="E849" s="484">
        <v>37166</v>
      </c>
      <c r="F849" s="483" t="s">
        <v>276</v>
      </c>
      <c r="G849" s="483">
        <v>0.3</v>
      </c>
      <c r="H849" s="483" t="s">
        <v>420</v>
      </c>
      <c r="I849" s="483" t="s">
        <v>32</v>
      </c>
      <c r="M849" s="483" t="s">
        <v>32</v>
      </c>
      <c r="N849" s="483">
        <v>62</v>
      </c>
      <c r="O849" s="483" t="s">
        <v>32</v>
      </c>
    </row>
    <row r="850" spans="1:15" ht="11.25">
      <c r="A850" s="483">
        <v>12293</v>
      </c>
      <c r="B850" s="483" t="s">
        <v>418</v>
      </c>
      <c r="C850" s="483" t="s">
        <v>419</v>
      </c>
      <c r="D850" s="483" t="s">
        <v>439</v>
      </c>
      <c r="E850" s="484">
        <v>37259</v>
      </c>
      <c r="F850" s="483" t="s">
        <v>276</v>
      </c>
      <c r="G850" s="483">
        <v>0.3</v>
      </c>
      <c r="H850" s="483" t="s">
        <v>420</v>
      </c>
      <c r="I850" s="483" t="s">
        <v>32</v>
      </c>
      <c r="M850" s="483" t="s">
        <v>32</v>
      </c>
      <c r="N850" s="483">
        <v>62</v>
      </c>
      <c r="O850" s="483" t="s">
        <v>32</v>
      </c>
    </row>
    <row r="851" spans="1:15" ht="11.25">
      <c r="A851" s="483">
        <v>12295</v>
      </c>
      <c r="B851" s="483" t="s">
        <v>418</v>
      </c>
      <c r="C851" s="483" t="s">
        <v>419</v>
      </c>
      <c r="D851" s="483" t="s">
        <v>439</v>
      </c>
      <c r="E851" s="484">
        <v>37292</v>
      </c>
      <c r="F851" s="483" t="s">
        <v>276</v>
      </c>
      <c r="G851" s="483">
        <v>0.3</v>
      </c>
      <c r="H851" s="483" t="s">
        <v>420</v>
      </c>
      <c r="I851" s="483" t="s">
        <v>32</v>
      </c>
      <c r="M851" s="483" t="s">
        <v>32</v>
      </c>
      <c r="N851" s="483">
        <v>62</v>
      </c>
      <c r="O851" s="483" t="s">
        <v>32</v>
      </c>
    </row>
    <row r="852" spans="1:15" ht="11.25">
      <c r="A852" s="483">
        <v>12297</v>
      </c>
      <c r="B852" s="483" t="s">
        <v>418</v>
      </c>
      <c r="C852" s="483" t="s">
        <v>419</v>
      </c>
      <c r="D852" s="483" t="s">
        <v>439</v>
      </c>
      <c r="E852" s="484">
        <v>37348</v>
      </c>
      <c r="F852" s="483" t="s">
        <v>276</v>
      </c>
      <c r="G852" s="483">
        <v>0.3</v>
      </c>
      <c r="H852" s="483" t="s">
        <v>420</v>
      </c>
      <c r="I852" s="483" t="s">
        <v>32</v>
      </c>
      <c r="M852" s="483" t="s">
        <v>32</v>
      </c>
      <c r="N852" s="483">
        <v>62</v>
      </c>
      <c r="O852" s="483" t="s">
        <v>32</v>
      </c>
    </row>
    <row r="853" spans="1:15" ht="11.25">
      <c r="A853" s="483">
        <v>12299</v>
      </c>
      <c r="B853" s="483" t="s">
        <v>418</v>
      </c>
      <c r="C853" s="483" t="s">
        <v>419</v>
      </c>
      <c r="D853" s="483" t="s">
        <v>439</v>
      </c>
      <c r="E853" s="484">
        <v>37439</v>
      </c>
      <c r="F853" s="483" t="s">
        <v>276</v>
      </c>
      <c r="G853" s="483">
        <v>0.3</v>
      </c>
      <c r="H853" s="483" t="s">
        <v>420</v>
      </c>
      <c r="I853" s="483" t="s">
        <v>32</v>
      </c>
      <c r="M853" s="483" t="s">
        <v>32</v>
      </c>
      <c r="N853" s="483">
        <v>62</v>
      </c>
      <c r="O853" s="483" t="s">
        <v>32</v>
      </c>
    </row>
    <row r="854" spans="1:15" ht="11.25">
      <c r="A854" s="483">
        <v>12301</v>
      </c>
      <c r="B854" s="483" t="s">
        <v>418</v>
      </c>
      <c r="C854" s="483" t="s">
        <v>419</v>
      </c>
      <c r="D854" s="483" t="s">
        <v>439</v>
      </c>
      <c r="E854" s="484">
        <v>37475</v>
      </c>
      <c r="F854" s="483" t="s">
        <v>276</v>
      </c>
      <c r="G854" s="483">
        <v>0.3</v>
      </c>
      <c r="H854" s="483" t="s">
        <v>420</v>
      </c>
      <c r="I854" s="483" t="s">
        <v>32</v>
      </c>
      <c r="M854" s="483" t="s">
        <v>32</v>
      </c>
      <c r="N854" s="483">
        <v>62</v>
      </c>
      <c r="O854" s="483" t="s">
        <v>32</v>
      </c>
    </row>
    <row r="855" spans="1:15" ht="11.25">
      <c r="A855" s="483">
        <v>12303</v>
      </c>
      <c r="B855" s="483" t="s">
        <v>418</v>
      </c>
      <c r="C855" s="483" t="s">
        <v>419</v>
      </c>
      <c r="D855" s="483" t="s">
        <v>439</v>
      </c>
      <c r="E855" s="484">
        <v>37503</v>
      </c>
      <c r="F855" s="483" t="s">
        <v>276</v>
      </c>
      <c r="G855" s="483">
        <v>0.3</v>
      </c>
      <c r="H855" s="483" t="s">
        <v>420</v>
      </c>
      <c r="I855" s="483" t="s">
        <v>32</v>
      </c>
      <c r="M855" s="483" t="s">
        <v>32</v>
      </c>
      <c r="N855" s="483">
        <v>62</v>
      </c>
      <c r="O855" s="483" t="s">
        <v>32</v>
      </c>
    </row>
    <row r="856" spans="1:15" ht="11.25">
      <c r="A856" s="483">
        <v>12305</v>
      </c>
      <c r="B856" s="483" t="s">
        <v>418</v>
      </c>
      <c r="C856" s="483" t="s">
        <v>419</v>
      </c>
      <c r="D856" s="483" t="s">
        <v>439</v>
      </c>
      <c r="E856" s="484">
        <v>37531</v>
      </c>
      <c r="F856" s="483" t="s">
        <v>276</v>
      </c>
      <c r="G856" s="483">
        <v>0.3</v>
      </c>
      <c r="H856" s="483" t="s">
        <v>420</v>
      </c>
      <c r="I856" s="483" t="s">
        <v>32</v>
      </c>
      <c r="M856" s="483" t="s">
        <v>32</v>
      </c>
      <c r="N856" s="483">
        <v>62</v>
      </c>
      <c r="O856" s="483" t="s">
        <v>32</v>
      </c>
    </row>
    <row r="857" spans="1:15" ht="11.25">
      <c r="A857" s="483">
        <v>12307</v>
      </c>
      <c r="B857" s="483" t="s">
        <v>418</v>
      </c>
      <c r="C857" s="483" t="s">
        <v>419</v>
      </c>
      <c r="D857" s="483" t="s">
        <v>439</v>
      </c>
      <c r="E857" s="484">
        <v>37566</v>
      </c>
      <c r="F857" s="483" t="s">
        <v>276</v>
      </c>
      <c r="G857" s="483">
        <v>0.3</v>
      </c>
      <c r="H857" s="483" t="s">
        <v>420</v>
      </c>
      <c r="I857" s="483" t="s">
        <v>32</v>
      </c>
      <c r="M857" s="483" t="s">
        <v>32</v>
      </c>
      <c r="N857" s="483">
        <v>62</v>
      </c>
      <c r="O857" s="483" t="s">
        <v>32</v>
      </c>
    </row>
    <row r="858" spans="1:15" ht="11.25">
      <c r="A858" s="483">
        <v>12309</v>
      </c>
      <c r="B858" s="483" t="s">
        <v>418</v>
      </c>
      <c r="C858" s="483" t="s">
        <v>419</v>
      </c>
      <c r="D858" s="483" t="s">
        <v>439</v>
      </c>
      <c r="E858" s="484">
        <v>37594</v>
      </c>
      <c r="F858" s="483" t="s">
        <v>276</v>
      </c>
      <c r="G858" s="483">
        <v>0.4</v>
      </c>
      <c r="H858" s="483" t="s">
        <v>420</v>
      </c>
      <c r="I858" s="483" t="s">
        <v>32</v>
      </c>
      <c r="M858" s="483" t="s">
        <v>32</v>
      </c>
      <c r="N858" s="483">
        <v>62</v>
      </c>
      <c r="O858" s="483" t="s">
        <v>32</v>
      </c>
    </row>
    <row r="859" spans="1:15" ht="11.25">
      <c r="A859" s="483">
        <v>12311</v>
      </c>
      <c r="B859" s="483" t="s">
        <v>418</v>
      </c>
      <c r="C859" s="483" t="s">
        <v>419</v>
      </c>
      <c r="D859" s="483" t="s">
        <v>439</v>
      </c>
      <c r="E859" s="484">
        <v>37623</v>
      </c>
      <c r="F859" s="483" t="s">
        <v>276</v>
      </c>
      <c r="G859" s="483">
        <v>0.3</v>
      </c>
      <c r="H859" s="483" t="s">
        <v>420</v>
      </c>
      <c r="I859" s="483" t="s">
        <v>32</v>
      </c>
      <c r="M859" s="483" t="s">
        <v>32</v>
      </c>
      <c r="N859" s="483">
        <v>62</v>
      </c>
      <c r="O859" s="483" t="s">
        <v>32</v>
      </c>
    </row>
    <row r="860" spans="1:18" ht="11.25">
      <c r="A860" s="483">
        <v>12313</v>
      </c>
      <c r="B860" s="483" t="s">
        <v>418</v>
      </c>
      <c r="C860" s="483" t="s">
        <v>419</v>
      </c>
      <c r="D860" s="483" t="s">
        <v>439</v>
      </c>
      <c r="E860" s="484">
        <v>37658</v>
      </c>
      <c r="F860" s="483" t="s">
        <v>276</v>
      </c>
      <c r="G860" s="483">
        <v>0.3</v>
      </c>
      <c r="H860" s="483" t="s">
        <v>420</v>
      </c>
      <c r="I860" s="483" t="s">
        <v>32</v>
      </c>
      <c r="M860" s="483" t="s">
        <v>32</v>
      </c>
      <c r="N860" s="483">
        <v>62</v>
      </c>
      <c r="O860" s="483" t="s">
        <v>32</v>
      </c>
      <c r="Q860" s="486" t="s">
        <v>276</v>
      </c>
      <c r="R860" s="486">
        <v>0.3</v>
      </c>
    </row>
    <row r="861" ht="11.25">
      <c r="E861" s="484"/>
    </row>
    <row r="862" ht="11.25">
      <c r="E862" s="484"/>
    </row>
    <row r="863" spans="1:15" ht="11.25">
      <c r="A863" s="483">
        <v>12264</v>
      </c>
      <c r="B863" s="483" t="s">
        <v>418</v>
      </c>
      <c r="C863" s="483" t="s">
        <v>421</v>
      </c>
      <c r="D863" s="483" t="s">
        <v>439</v>
      </c>
      <c r="E863" s="484">
        <v>36769</v>
      </c>
      <c r="F863" s="483" t="s">
        <v>276</v>
      </c>
      <c r="G863" s="483">
        <v>0.47</v>
      </c>
      <c r="H863" s="483" t="s">
        <v>420</v>
      </c>
      <c r="I863" s="483" t="s">
        <v>32</v>
      </c>
      <c r="M863" s="483" t="s">
        <v>32</v>
      </c>
      <c r="N863" s="483">
        <v>62</v>
      </c>
      <c r="O863" s="483" t="s">
        <v>32</v>
      </c>
    </row>
    <row r="864" spans="1:15" ht="11.25">
      <c r="A864" s="483">
        <v>12266</v>
      </c>
      <c r="B864" s="483" t="s">
        <v>418</v>
      </c>
      <c r="C864" s="483" t="s">
        <v>421</v>
      </c>
      <c r="D864" s="483" t="s">
        <v>439</v>
      </c>
      <c r="E864" s="484">
        <v>36799</v>
      </c>
      <c r="F864" s="483" t="s">
        <v>276</v>
      </c>
      <c r="G864" s="483">
        <v>0.3</v>
      </c>
      <c r="H864" s="483" t="s">
        <v>420</v>
      </c>
      <c r="I864" s="483" t="s">
        <v>32</v>
      </c>
      <c r="M864" s="483" t="s">
        <v>32</v>
      </c>
      <c r="N864" s="483">
        <v>62</v>
      </c>
      <c r="O864" s="483" t="s">
        <v>32</v>
      </c>
    </row>
    <row r="865" spans="1:15" ht="11.25">
      <c r="A865" s="483">
        <v>12268</v>
      </c>
      <c r="B865" s="483" t="s">
        <v>418</v>
      </c>
      <c r="C865" s="483" t="s">
        <v>421</v>
      </c>
      <c r="D865" s="483" t="s">
        <v>439</v>
      </c>
      <c r="E865" s="484">
        <v>36830</v>
      </c>
      <c r="F865" s="483" t="s">
        <v>276</v>
      </c>
      <c r="G865" s="483">
        <v>0.3</v>
      </c>
      <c r="H865" s="483" t="s">
        <v>420</v>
      </c>
      <c r="I865" s="483" t="s">
        <v>32</v>
      </c>
      <c r="M865" s="483" t="s">
        <v>32</v>
      </c>
      <c r="N865" s="483">
        <v>62</v>
      </c>
      <c r="O865" s="483" t="s">
        <v>32</v>
      </c>
    </row>
    <row r="866" spans="1:15" ht="11.25">
      <c r="A866" s="483">
        <v>12270</v>
      </c>
      <c r="B866" s="483" t="s">
        <v>418</v>
      </c>
      <c r="C866" s="483" t="s">
        <v>421</v>
      </c>
      <c r="D866" s="483" t="s">
        <v>439</v>
      </c>
      <c r="E866" s="484">
        <v>36860</v>
      </c>
      <c r="F866" s="483" t="s">
        <v>276</v>
      </c>
      <c r="G866" s="483">
        <v>0.3</v>
      </c>
      <c r="H866" s="483" t="s">
        <v>420</v>
      </c>
      <c r="I866" s="483" t="s">
        <v>32</v>
      </c>
      <c r="M866" s="483" t="s">
        <v>32</v>
      </c>
      <c r="N866" s="483">
        <v>62</v>
      </c>
      <c r="O866" s="483" t="s">
        <v>32</v>
      </c>
    </row>
    <row r="867" spans="1:15" ht="11.25">
      <c r="A867" s="483">
        <v>12272</v>
      </c>
      <c r="B867" s="483" t="s">
        <v>418</v>
      </c>
      <c r="C867" s="483" t="s">
        <v>421</v>
      </c>
      <c r="D867" s="483" t="s">
        <v>439</v>
      </c>
      <c r="E867" s="484">
        <v>36891</v>
      </c>
      <c r="F867" s="483" t="s">
        <v>276</v>
      </c>
      <c r="G867" s="483">
        <v>0.3</v>
      </c>
      <c r="H867" s="483" t="s">
        <v>420</v>
      </c>
      <c r="I867" s="483" t="s">
        <v>32</v>
      </c>
      <c r="M867" s="483" t="s">
        <v>32</v>
      </c>
      <c r="N867" s="483">
        <v>62</v>
      </c>
      <c r="O867" s="483" t="s">
        <v>32</v>
      </c>
    </row>
    <row r="868" spans="1:15" ht="11.25">
      <c r="A868" s="483">
        <v>12274</v>
      </c>
      <c r="B868" s="483" t="s">
        <v>418</v>
      </c>
      <c r="C868" s="483" t="s">
        <v>421</v>
      </c>
      <c r="D868" s="483" t="s">
        <v>439</v>
      </c>
      <c r="E868" s="484">
        <v>36922</v>
      </c>
      <c r="F868" s="483" t="s">
        <v>276</v>
      </c>
      <c r="G868" s="483">
        <v>0.3</v>
      </c>
      <c r="H868" s="483" t="s">
        <v>420</v>
      </c>
      <c r="I868" s="483" t="s">
        <v>32</v>
      </c>
      <c r="M868" s="483" t="s">
        <v>32</v>
      </c>
      <c r="N868" s="483">
        <v>62</v>
      </c>
      <c r="O868" s="483" t="s">
        <v>32</v>
      </c>
    </row>
    <row r="869" spans="1:15" ht="11.25">
      <c r="A869" s="483">
        <v>12276</v>
      </c>
      <c r="B869" s="483" t="s">
        <v>418</v>
      </c>
      <c r="C869" s="483" t="s">
        <v>421</v>
      </c>
      <c r="D869" s="483" t="s">
        <v>439</v>
      </c>
      <c r="E869" s="484">
        <v>36950</v>
      </c>
      <c r="F869" s="483" t="s">
        <v>276</v>
      </c>
      <c r="G869" s="483">
        <v>0.3</v>
      </c>
      <c r="H869" s="483" t="s">
        <v>420</v>
      </c>
      <c r="I869" s="483" t="s">
        <v>32</v>
      </c>
      <c r="M869" s="483" t="s">
        <v>32</v>
      </c>
      <c r="N869" s="483">
        <v>62</v>
      </c>
      <c r="O869" s="483" t="s">
        <v>32</v>
      </c>
    </row>
    <row r="870" spans="1:15" ht="11.25">
      <c r="A870" s="483">
        <v>12278</v>
      </c>
      <c r="B870" s="483" t="s">
        <v>418</v>
      </c>
      <c r="C870" s="483" t="s">
        <v>421</v>
      </c>
      <c r="D870" s="483" t="s">
        <v>439</v>
      </c>
      <c r="E870" s="484">
        <v>36981</v>
      </c>
      <c r="F870" s="483" t="s">
        <v>276</v>
      </c>
      <c r="G870" s="483">
        <v>0.3</v>
      </c>
      <c r="H870" s="483" t="s">
        <v>420</v>
      </c>
      <c r="I870" s="483" t="s">
        <v>32</v>
      </c>
      <c r="M870" s="483" t="s">
        <v>32</v>
      </c>
      <c r="N870" s="483">
        <v>62</v>
      </c>
      <c r="O870" s="483" t="s">
        <v>32</v>
      </c>
    </row>
    <row r="871" spans="1:15" ht="11.25">
      <c r="A871" s="483">
        <v>12280</v>
      </c>
      <c r="B871" s="483" t="s">
        <v>418</v>
      </c>
      <c r="C871" s="483" t="s">
        <v>421</v>
      </c>
      <c r="D871" s="483" t="s">
        <v>439</v>
      </c>
      <c r="E871" s="484">
        <v>37011</v>
      </c>
      <c r="F871" s="483" t="s">
        <v>276</v>
      </c>
      <c r="G871" s="483">
        <v>0.3</v>
      </c>
      <c r="H871" s="483" t="s">
        <v>420</v>
      </c>
      <c r="I871" s="483" t="s">
        <v>32</v>
      </c>
      <c r="M871" s="483" t="s">
        <v>32</v>
      </c>
      <c r="N871" s="483">
        <v>62</v>
      </c>
      <c r="O871" s="483" t="s">
        <v>32</v>
      </c>
    </row>
    <row r="872" spans="1:15" ht="11.25">
      <c r="A872" s="483">
        <v>12282</v>
      </c>
      <c r="B872" s="483" t="s">
        <v>418</v>
      </c>
      <c r="C872" s="483" t="s">
        <v>421</v>
      </c>
      <c r="D872" s="483" t="s">
        <v>439</v>
      </c>
      <c r="E872" s="484">
        <v>37042</v>
      </c>
      <c r="F872" s="483" t="s">
        <v>276</v>
      </c>
      <c r="G872" s="483">
        <v>0.3</v>
      </c>
      <c r="H872" s="483" t="s">
        <v>420</v>
      </c>
      <c r="I872" s="483" t="s">
        <v>32</v>
      </c>
      <c r="M872" s="483" t="s">
        <v>32</v>
      </c>
      <c r="N872" s="483">
        <v>62</v>
      </c>
      <c r="O872" s="483" t="s">
        <v>32</v>
      </c>
    </row>
    <row r="873" spans="1:15" ht="11.25">
      <c r="A873" s="483">
        <v>12284</v>
      </c>
      <c r="B873" s="483" t="s">
        <v>418</v>
      </c>
      <c r="C873" s="483" t="s">
        <v>421</v>
      </c>
      <c r="D873" s="483" t="s">
        <v>439</v>
      </c>
      <c r="E873" s="484">
        <v>37072</v>
      </c>
      <c r="F873" s="483" t="s">
        <v>276</v>
      </c>
      <c r="G873" s="483">
        <v>0.4</v>
      </c>
      <c r="H873" s="483" t="s">
        <v>420</v>
      </c>
      <c r="I873" s="483" t="s">
        <v>32</v>
      </c>
      <c r="M873" s="483" t="s">
        <v>32</v>
      </c>
      <c r="N873" s="483">
        <v>62</v>
      </c>
      <c r="O873" s="483" t="s">
        <v>32</v>
      </c>
    </row>
    <row r="874" spans="1:15" ht="11.25">
      <c r="A874" s="483">
        <v>12286</v>
      </c>
      <c r="B874" s="483" t="s">
        <v>418</v>
      </c>
      <c r="C874" s="483" t="s">
        <v>421</v>
      </c>
      <c r="D874" s="483" t="s">
        <v>439</v>
      </c>
      <c r="E874" s="484">
        <v>37103</v>
      </c>
      <c r="F874" s="483" t="s">
        <v>276</v>
      </c>
      <c r="G874" s="483">
        <v>0.4</v>
      </c>
      <c r="H874" s="483" t="s">
        <v>420</v>
      </c>
      <c r="I874" s="483" t="s">
        <v>32</v>
      </c>
      <c r="M874" s="483" t="s">
        <v>32</v>
      </c>
      <c r="N874" s="483">
        <v>62</v>
      </c>
      <c r="O874" s="483" t="s">
        <v>32</v>
      </c>
    </row>
    <row r="875" spans="1:15" ht="11.25">
      <c r="A875" s="483">
        <v>12288</v>
      </c>
      <c r="B875" s="483" t="s">
        <v>418</v>
      </c>
      <c r="C875" s="483" t="s">
        <v>421</v>
      </c>
      <c r="D875" s="483" t="s">
        <v>439</v>
      </c>
      <c r="E875" s="484">
        <v>37134</v>
      </c>
      <c r="F875" s="483" t="s">
        <v>276</v>
      </c>
      <c r="G875" s="483">
        <v>0.4</v>
      </c>
      <c r="H875" s="483" t="s">
        <v>420</v>
      </c>
      <c r="I875" s="483" t="s">
        <v>32</v>
      </c>
      <c r="M875" s="483" t="s">
        <v>32</v>
      </c>
      <c r="N875" s="483">
        <v>62</v>
      </c>
      <c r="O875" s="483" t="s">
        <v>32</v>
      </c>
    </row>
    <row r="876" spans="1:15" ht="11.25">
      <c r="A876" s="483">
        <v>12290</v>
      </c>
      <c r="B876" s="483" t="s">
        <v>418</v>
      </c>
      <c r="C876" s="483" t="s">
        <v>421</v>
      </c>
      <c r="D876" s="483" t="s">
        <v>439</v>
      </c>
      <c r="E876" s="484">
        <v>37164</v>
      </c>
      <c r="F876" s="483" t="s">
        <v>276</v>
      </c>
      <c r="G876" s="483">
        <v>0.3</v>
      </c>
      <c r="H876" s="483" t="s">
        <v>420</v>
      </c>
      <c r="I876" s="483" t="s">
        <v>32</v>
      </c>
      <c r="M876" s="483" t="s">
        <v>32</v>
      </c>
      <c r="N876" s="483">
        <v>62</v>
      </c>
      <c r="O876" s="483" t="s">
        <v>32</v>
      </c>
    </row>
    <row r="877" spans="1:15" ht="11.25">
      <c r="A877" s="483">
        <v>12292</v>
      </c>
      <c r="B877" s="483" t="s">
        <v>418</v>
      </c>
      <c r="C877" s="483" t="s">
        <v>421</v>
      </c>
      <c r="D877" s="483" t="s">
        <v>439</v>
      </c>
      <c r="E877" s="484">
        <v>37195</v>
      </c>
      <c r="F877" s="483" t="s">
        <v>276</v>
      </c>
      <c r="G877" s="483">
        <v>0.3</v>
      </c>
      <c r="H877" s="483" t="s">
        <v>420</v>
      </c>
      <c r="I877" s="483" t="s">
        <v>32</v>
      </c>
      <c r="M877" s="483" t="s">
        <v>32</v>
      </c>
      <c r="N877" s="483">
        <v>62</v>
      </c>
      <c r="O877" s="483" t="s">
        <v>32</v>
      </c>
    </row>
    <row r="878" spans="1:15" ht="11.25">
      <c r="A878" s="483">
        <v>12294</v>
      </c>
      <c r="B878" s="483" t="s">
        <v>418</v>
      </c>
      <c r="C878" s="483" t="s">
        <v>421</v>
      </c>
      <c r="D878" s="483" t="s">
        <v>439</v>
      </c>
      <c r="E878" s="484">
        <v>37287</v>
      </c>
      <c r="F878" s="483" t="s">
        <v>276</v>
      </c>
      <c r="G878" s="483">
        <v>0.3</v>
      </c>
      <c r="H878" s="483" t="s">
        <v>420</v>
      </c>
      <c r="I878" s="483" t="s">
        <v>32</v>
      </c>
      <c r="M878" s="483" t="s">
        <v>32</v>
      </c>
      <c r="N878" s="483">
        <v>62</v>
      </c>
      <c r="O878" s="483" t="s">
        <v>32</v>
      </c>
    </row>
    <row r="879" spans="1:15" ht="11.25">
      <c r="A879" s="483">
        <v>12296</v>
      </c>
      <c r="B879" s="483" t="s">
        <v>418</v>
      </c>
      <c r="C879" s="483" t="s">
        <v>421</v>
      </c>
      <c r="D879" s="483" t="s">
        <v>439</v>
      </c>
      <c r="E879" s="484">
        <v>37315</v>
      </c>
      <c r="F879" s="483" t="s">
        <v>276</v>
      </c>
      <c r="G879" s="483">
        <v>0.3</v>
      </c>
      <c r="H879" s="483" t="s">
        <v>420</v>
      </c>
      <c r="I879" s="483" t="s">
        <v>32</v>
      </c>
      <c r="M879" s="483" t="s">
        <v>32</v>
      </c>
      <c r="N879" s="483">
        <v>62</v>
      </c>
      <c r="O879" s="483" t="s">
        <v>32</v>
      </c>
    </row>
    <row r="880" spans="1:15" ht="11.25">
      <c r="A880" s="483">
        <v>12298</v>
      </c>
      <c r="B880" s="483" t="s">
        <v>418</v>
      </c>
      <c r="C880" s="483" t="s">
        <v>421</v>
      </c>
      <c r="D880" s="483" t="s">
        <v>439</v>
      </c>
      <c r="E880" s="484">
        <v>37376</v>
      </c>
      <c r="F880" s="483" t="s">
        <v>276</v>
      </c>
      <c r="G880" s="483">
        <v>0.3</v>
      </c>
      <c r="H880" s="483" t="s">
        <v>420</v>
      </c>
      <c r="I880" s="483" t="s">
        <v>32</v>
      </c>
      <c r="M880" s="483" t="s">
        <v>32</v>
      </c>
      <c r="N880" s="483">
        <v>62</v>
      </c>
      <c r="O880" s="483" t="s">
        <v>32</v>
      </c>
    </row>
    <row r="881" spans="1:15" ht="11.25">
      <c r="A881" s="483">
        <v>12300</v>
      </c>
      <c r="B881" s="483" t="s">
        <v>418</v>
      </c>
      <c r="C881" s="483" t="s">
        <v>421</v>
      </c>
      <c r="D881" s="483" t="s">
        <v>439</v>
      </c>
      <c r="E881" s="484">
        <v>37468</v>
      </c>
      <c r="F881" s="483" t="s">
        <v>276</v>
      </c>
      <c r="G881" s="483">
        <v>0.3</v>
      </c>
      <c r="H881" s="483" t="s">
        <v>420</v>
      </c>
      <c r="I881" s="483" t="s">
        <v>32</v>
      </c>
      <c r="M881" s="483" t="s">
        <v>32</v>
      </c>
      <c r="N881" s="483">
        <v>62</v>
      </c>
      <c r="O881" s="483" t="s">
        <v>32</v>
      </c>
    </row>
    <row r="882" spans="1:15" ht="11.25">
      <c r="A882" s="483">
        <v>12302</v>
      </c>
      <c r="B882" s="483" t="s">
        <v>418</v>
      </c>
      <c r="C882" s="483" t="s">
        <v>421</v>
      </c>
      <c r="D882" s="483" t="s">
        <v>439</v>
      </c>
      <c r="E882" s="484">
        <v>37499</v>
      </c>
      <c r="F882" s="483" t="s">
        <v>276</v>
      </c>
      <c r="G882" s="483">
        <v>0.3</v>
      </c>
      <c r="H882" s="483" t="s">
        <v>420</v>
      </c>
      <c r="I882" s="483" t="s">
        <v>32</v>
      </c>
      <c r="M882" s="483" t="s">
        <v>32</v>
      </c>
      <c r="N882" s="483">
        <v>62</v>
      </c>
      <c r="O882" s="483" t="s">
        <v>32</v>
      </c>
    </row>
    <row r="883" spans="1:15" ht="11.25">
      <c r="A883" s="483">
        <v>12304</v>
      </c>
      <c r="B883" s="483" t="s">
        <v>418</v>
      </c>
      <c r="C883" s="483" t="s">
        <v>421</v>
      </c>
      <c r="D883" s="483" t="s">
        <v>439</v>
      </c>
      <c r="E883" s="484">
        <v>37529</v>
      </c>
      <c r="F883" s="483" t="s">
        <v>276</v>
      </c>
      <c r="G883" s="483">
        <v>0.3</v>
      </c>
      <c r="H883" s="483" t="s">
        <v>420</v>
      </c>
      <c r="I883" s="483" t="s">
        <v>32</v>
      </c>
      <c r="M883" s="483" t="s">
        <v>32</v>
      </c>
      <c r="N883" s="483">
        <v>62</v>
      </c>
      <c r="O883" s="483" t="s">
        <v>32</v>
      </c>
    </row>
    <row r="884" spans="1:15" ht="11.25">
      <c r="A884" s="483">
        <v>12306</v>
      </c>
      <c r="B884" s="483" t="s">
        <v>418</v>
      </c>
      <c r="C884" s="483" t="s">
        <v>421</v>
      </c>
      <c r="D884" s="483" t="s">
        <v>439</v>
      </c>
      <c r="E884" s="484">
        <v>37560</v>
      </c>
      <c r="F884" s="483" t="s">
        <v>276</v>
      </c>
      <c r="G884" s="483">
        <v>0.3</v>
      </c>
      <c r="H884" s="483" t="s">
        <v>420</v>
      </c>
      <c r="I884" s="483" t="s">
        <v>32</v>
      </c>
      <c r="M884" s="483" t="s">
        <v>32</v>
      </c>
      <c r="N884" s="483">
        <v>62</v>
      </c>
      <c r="O884" s="483" t="s">
        <v>32</v>
      </c>
    </row>
    <row r="885" spans="1:15" ht="11.25">
      <c r="A885" s="483">
        <v>12308</v>
      </c>
      <c r="B885" s="483" t="s">
        <v>418</v>
      </c>
      <c r="C885" s="483" t="s">
        <v>421</v>
      </c>
      <c r="D885" s="483" t="s">
        <v>439</v>
      </c>
      <c r="E885" s="484">
        <v>37590</v>
      </c>
      <c r="F885" s="483" t="s">
        <v>276</v>
      </c>
      <c r="G885" s="483">
        <v>0.3</v>
      </c>
      <c r="H885" s="483" t="s">
        <v>420</v>
      </c>
      <c r="I885" s="483" t="s">
        <v>32</v>
      </c>
      <c r="M885" s="483" t="s">
        <v>32</v>
      </c>
      <c r="N885" s="483">
        <v>62</v>
      </c>
      <c r="O885" s="483" t="s">
        <v>32</v>
      </c>
    </row>
    <row r="886" spans="1:15" ht="11.25">
      <c r="A886" s="483">
        <v>12310</v>
      </c>
      <c r="B886" s="483" t="s">
        <v>418</v>
      </c>
      <c r="C886" s="483" t="s">
        <v>421</v>
      </c>
      <c r="D886" s="483" t="s">
        <v>439</v>
      </c>
      <c r="E886" s="484">
        <v>37621</v>
      </c>
      <c r="F886" s="483" t="s">
        <v>276</v>
      </c>
      <c r="G886" s="483">
        <v>0.4</v>
      </c>
      <c r="H886" s="483" t="s">
        <v>420</v>
      </c>
      <c r="I886" s="483" t="s">
        <v>32</v>
      </c>
      <c r="M886" s="483" t="s">
        <v>32</v>
      </c>
      <c r="N886" s="483">
        <v>62</v>
      </c>
      <c r="O886" s="483" t="s">
        <v>32</v>
      </c>
    </row>
    <row r="887" spans="1:15" ht="11.25">
      <c r="A887" s="483">
        <v>12312</v>
      </c>
      <c r="B887" s="483" t="s">
        <v>418</v>
      </c>
      <c r="C887" s="483" t="s">
        <v>421</v>
      </c>
      <c r="D887" s="483" t="s">
        <v>439</v>
      </c>
      <c r="E887" s="484">
        <v>37652</v>
      </c>
      <c r="F887" s="483" t="s">
        <v>276</v>
      </c>
      <c r="G887" s="483">
        <v>0.3</v>
      </c>
      <c r="H887" s="483" t="s">
        <v>420</v>
      </c>
      <c r="I887" s="483" t="s">
        <v>32</v>
      </c>
      <c r="M887" s="483" t="s">
        <v>32</v>
      </c>
      <c r="N887" s="483">
        <v>62</v>
      </c>
      <c r="O887" s="483" t="s">
        <v>32</v>
      </c>
    </row>
    <row r="888" spans="1:15" ht="11.25">
      <c r="A888" s="483">
        <v>12314</v>
      </c>
      <c r="B888" s="483" t="s">
        <v>418</v>
      </c>
      <c r="C888" s="483" t="s">
        <v>421</v>
      </c>
      <c r="D888" s="483" t="s">
        <v>439</v>
      </c>
      <c r="E888" s="484">
        <v>37680</v>
      </c>
      <c r="F888" s="483" t="s">
        <v>276</v>
      </c>
      <c r="G888" s="483">
        <v>0.3</v>
      </c>
      <c r="H888" s="483" t="s">
        <v>420</v>
      </c>
      <c r="I888" s="483" t="s">
        <v>32</v>
      </c>
      <c r="M888" s="483" t="s">
        <v>32</v>
      </c>
      <c r="N888" s="483">
        <v>62</v>
      </c>
      <c r="O888" s="483" t="s">
        <v>32</v>
      </c>
    </row>
    <row r="889" ht="11.25">
      <c r="E889" s="484"/>
    </row>
    <row r="890" ht="11.25">
      <c r="E890" s="484"/>
    </row>
    <row r="891" spans="1:15" ht="11.25">
      <c r="A891" s="483">
        <v>12315</v>
      </c>
      <c r="B891" s="483" t="s">
        <v>418</v>
      </c>
      <c r="C891" s="483" t="s">
        <v>419</v>
      </c>
      <c r="D891" s="483" t="s">
        <v>440</v>
      </c>
      <c r="E891" s="484">
        <v>36739</v>
      </c>
      <c r="F891" s="483" t="s">
        <v>276</v>
      </c>
      <c r="G891" s="483">
        <v>0.47</v>
      </c>
      <c r="H891" s="483" t="s">
        <v>420</v>
      </c>
      <c r="I891" s="483" t="s">
        <v>32</v>
      </c>
      <c r="M891" s="483" t="s">
        <v>32</v>
      </c>
      <c r="N891" s="483">
        <v>63</v>
      </c>
      <c r="O891" s="483" t="s">
        <v>32</v>
      </c>
    </row>
    <row r="892" spans="1:15" ht="11.25">
      <c r="A892" s="483">
        <v>12317</v>
      </c>
      <c r="B892" s="483" t="s">
        <v>418</v>
      </c>
      <c r="C892" s="483" t="s">
        <v>419</v>
      </c>
      <c r="D892" s="483" t="s">
        <v>440</v>
      </c>
      <c r="E892" s="484">
        <v>36782</v>
      </c>
      <c r="F892" s="483" t="s">
        <v>276</v>
      </c>
      <c r="G892" s="483">
        <v>0.3</v>
      </c>
      <c r="H892" s="483" t="s">
        <v>420</v>
      </c>
      <c r="I892" s="483" t="s">
        <v>32</v>
      </c>
      <c r="M892" s="483" t="s">
        <v>32</v>
      </c>
      <c r="N892" s="483">
        <v>63</v>
      </c>
      <c r="O892" s="483" t="s">
        <v>32</v>
      </c>
    </row>
    <row r="893" spans="1:15" ht="11.25">
      <c r="A893" s="483">
        <v>12319</v>
      </c>
      <c r="B893" s="483" t="s">
        <v>418</v>
      </c>
      <c r="C893" s="483" t="s">
        <v>419</v>
      </c>
      <c r="D893" s="483" t="s">
        <v>440</v>
      </c>
      <c r="E893" s="484">
        <v>36803</v>
      </c>
      <c r="F893" s="483" t="s">
        <v>276</v>
      </c>
      <c r="G893" s="483">
        <v>0.3</v>
      </c>
      <c r="H893" s="483" t="s">
        <v>420</v>
      </c>
      <c r="I893" s="483" t="s">
        <v>32</v>
      </c>
      <c r="M893" s="483" t="s">
        <v>32</v>
      </c>
      <c r="N893" s="483">
        <v>63</v>
      </c>
      <c r="O893" s="483" t="s">
        <v>32</v>
      </c>
    </row>
    <row r="894" spans="1:15" ht="11.25">
      <c r="A894" s="483">
        <v>12321</v>
      </c>
      <c r="B894" s="483" t="s">
        <v>418</v>
      </c>
      <c r="C894" s="483" t="s">
        <v>419</v>
      </c>
      <c r="D894" s="483" t="s">
        <v>440</v>
      </c>
      <c r="E894" s="484">
        <v>36831</v>
      </c>
      <c r="F894" s="483" t="s">
        <v>276</v>
      </c>
      <c r="G894" s="483">
        <v>0.3</v>
      </c>
      <c r="H894" s="483" t="s">
        <v>420</v>
      </c>
      <c r="I894" s="483" t="s">
        <v>32</v>
      </c>
      <c r="M894" s="483" t="s">
        <v>32</v>
      </c>
      <c r="N894" s="483">
        <v>63</v>
      </c>
      <c r="O894" s="483" t="s">
        <v>32</v>
      </c>
    </row>
    <row r="895" spans="1:15" ht="11.25">
      <c r="A895" s="483">
        <v>12323</v>
      </c>
      <c r="B895" s="483" t="s">
        <v>418</v>
      </c>
      <c r="C895" s="483" t="s">
        <v>419</v>
      </c>
      <c r="D895" s="483" t="s">
        <v>440</v>
      </c>
      <c r="E895" s="484">
        <v>36865</v>
      </c>
      <c r="F895" s="483" t="s">
        <v>276</v>
      </c>
      <c r="G895" s="483">
        <v>0.3</v>
      </c>
      <c r="H895" s="483" t="s">
        <v>420</v>
      </c>
      <c r="I895" s="483" t="s">
        <v>32</v>
      </c>
      <c r="M895" s="483" t="s">
        <v>32</v>
      </c>
      <c r="N895" s="483">
        <v>63</v>
      </c>
      <c r="O895" s="483" t="s">
        <v>32</v>
      </c>
    </row>
    <row r="896" spans="1:15" ht="11.25">
      <c r="A896" s="483">
        <v>12325</v>
      </c>
      <c r="B896" s="483" t="s">
        <v>418</v>
      </c>
      <c r="C896" s="483" t="s">
        <v>419</v>
      </c>
      <c r="D896" s="483" t="s">
        <v>440</v>
      </c>
      <c r="E896" s="484">
        <v>36894</v>
      </c>
      <c r="F896" s="483" t="s">
        <v>276</v>
      </c>
      <c r="G896" s="483">
        <v>0.3</v>
      </c>
      <c r="H896" s="483" t="s">
        <v>420</v>
      </c>
      <c r="I896" s="483" t="s">
        <v>32</v>
      </c>
      <c r="M896" s="483" t="s">
        <v>32</v>
      </c>
      <c r="N896" s="483">
        <v>63</v>
      </c>
      <c r="O896" s="483" t="s">
        <v>32</v>
      </c>
    </row>
    <row r="897" spans="1:15" ht="11.25">
      <c r="A897" s="483">
        <v>12327</v>
      </c>
      <c r="B897" s="483" t="s">
        <v>418</v>
      </c>
      <c r="C897" s="483" t="s">
        <v>419</v>
      </c>
      <c r="D897" s="483" t="s">
        <v>440</v>
      </c>
      <c r="E897" s="484">
        <v>36927</v>
      </c>
      <c r="F897" s="483" t="s">
        <v>276</v>
      </c>
      <c r="G897" s="483">
        <v>0.3</v>
      </c>
      <c r="H897" s="483" t="s">
        <v>420</v>
      </c>
      <c r="I897" s="483" t="s">
        <v>32</v>
      </c>
      <c r="M897" s="483" t="s">
        <v>32</v>
      </c>
      <c r="N897" s="483">
        <v>63</v>
      </c>
      <c r="O897" s="483" t="s">
        <v>32</v>
      </c>
    </row>
    <row r="898" spans="1:15" ht="11.25">
      <c r="A898" s="483">
        <v>12329</v>
      </c>
      <c r="B898" s="483" t="s">
        <v>418</v>
      </c>
      <c r="C898" s="483" t="s">
        <v>419</v>
      </c>
      <c r="D898" s="483" t="s">
        <v>440</v>
      </c>
      <c r="E898" s="484">
        <v>36958</v>
      </c>
      <c r="F898" s="483" t="s">
        <v>276</v>
      </c>
      <c r="G898" s="483">
        <v>0.3</v>
      </c>
      <c r="H898" s="483" t="s">
        <v>420</v>
      </c>
      <c r="I898" s="483" t="s">
        <v>32</v>
      </c>
      <c r="M898" s="483" t="s">
        <v>32</v>
      </c>
      <c r="N898" s="483">
        <v>63</v>
      </c>
      <c r="O898" s="483" t="s">
        <v>32</v>
      </c>
    </row>
    <row r="899" spans="1:15" ht="11.25">
      <c r="A899" s="483">
        <v>12331</v>
      </c>
      <c r="B899" s="483" t="s">
        <v>418</v>
      </c>
      <c r="C899" s="483" t="s">
        <v>419</v>
      </c>
      <c r="D899" s="483" t="s">
        <v>440</v>
      </c>
      <c r="E899" s="484">
        <v>36984</v>
      </c>
      <c r="F899" s="483" t="s">
        <v>276</v>
      </c>
      <c r="G899" s="483">
        <v>0.3</v>
      </c>
      <c r="H899" s="483" t="s">
        <v>420</v>
      </c>
      <c r="I899" s="483" t="s">
        <v>32</v>
      </c>
      <c r="M899" s="483" t="s">
        <v>32</v>
      </c>
      <c r="N899" s="483">
        <v>63</v>
      </c>
      <c r="O899" s="483" t="s">
        <v>32</v>
      </c>
    </row>
    <row r="900" spans="1:15" ht="11.25">
      <c r="A900" s="483">
        <v>12333</v>
      </c>
      <c r="B900" s="483" t="s">
        <v>418</v>
      </c>
      <c r="C900" s="483" t="s">
        <v>419</v>
      </c>
      <c r="D900" s="483" t="s">
        <v>440</v>
      </c>
      <c r="E900" s="484">
        <v>37012</v>
      </c>
      <c r="F900" s="483" t="s">
        <v>276</v>
      </c>
      <c r="G900" s="483">
        <v>0.3</v>
      </c>
      <c r="H900" s="483" t="s">
        <v>420</v>
      </c>
      <c r="I900" s="483" t="s">
        <v>32</v>
      </c>
      <c r="M900" s="483" t="s">
        <v>32</v>
      </c>
      <c r="N900" s="483">
        <v>63</v>
      </c>
      <c r="O900" s="483" t="s">
        <v>32</v>
      </c>
    </row>
    <row r="901" spans="1:15" ht="11.25">
      <c r="A901" s="483">
        <v>12335</v>
      </c>
      <c r="B901" s="483" t="s">
        <v>418</v>
      </c>
      <c r="C901" s="483" t="s">
        <v>419</v>
      </c>
      <c r="D901" s="483" t="s">
        <v>440</v>
      </c>
      <c r="E901" s="484">
        <v>37047</v>
      </c>
      <c r="F901" s="483" t="s">
        <v>276</v>
      </c>
      <c r="G901" s="483">
        <v>0.4</v>
      </c>
      <c r="H901" s="483" t="s">
        <v>420</v>
      </c>
      <c r="I901" s="483" t="s">
        <v>32</v>
      </c>
      <c r="M901" s="483" t="s">
        <v>32</v>
      </c>
      <c r="N901" s="483">
        <v>63</v>
      </c>
      <c r="O901" s="483" t="s">
        <v>32</v>
      </c>
    </row>
    <row r="902" spans="1:15" ht="11.25">
      <c r="A902" s="483">
        <v>12337</v>
      </c>
      <c r="B902" s="483" t="s">
        <v>418</v>
      </c>
      <c r="C902" s="483" t="s">
        <v>419</v>
      </c>
      <c r="D902" s="483" t="s">
        <v>440</v>
      </c>
      <c r="E902" s="484">
        <v>37074</v>
      </c>
      <c r="F902" s="483" t="s">
        <v>276</v>
      </c>
      <c r="G902" s="483">
        <v>0.4</v>
      </c>
      <c r="H902" s="483" t="s">
        <v>420</v>
      </c>
      <c r="I902" s="483" t="s">
        <v>32</v>
      </c>
      <c r="M902" s="483" t="s">
        <v>32</v>
      </c>
      <c r="N902" s="483">
        <v>63</v>
      </c>
      <c r="O902" s="483" t="s">
        <v>32</v>
      </c>
    </row>
    <row r="903" spans="1:15" ht="11.25">
      <c r="A903" s="483">
        <v>12339</v>
      </c>
      <c r="B903" s="483" t="s">
        <v>418</v>
      </c>
      <c r="C903" s="483" t="s">
        <v>419</v>
      </c>
      <c r="D903" s="483" t="s">
        <v>440</v>
      </c>
      <c r="E903" s="484">
        <v>37104</v>
      </c>
      <c r="F903" s="483" t="s">
        <v>276</v>
      </c>
      <c r="G903" s="483">
        <v>0.2</v>
      </c>
      <c r="H903" s="483" t="s">
        <v>420</v>
      </c>
      <c r="I903" s="483" t="s">
        <v>32</v>
      </c>
      <c r="M903" s="483" t="s">
        <v>32</v>
      </c>
      <c r="N903" s="483">
        <v>63</v>
      </c>
      <c r="O903" s="483" t="s">
        <v>32</v>
      </c>
    </row>
    <row r="904" spans="1:15" ht="11.25">
      <c r="A904" s="483">
        <v>12341</v>
      </c>
      <c r="B904" s="483" t="s">
        <v>418</v>
      </c>
      <c r="C904" s="483" t="s">
        <v>419</v>
      </c>
      <c r="D904" s="483" t="s">
        <v>440</v>
      </c>
      <c r="E904" s="484">
        <v>37138</v>
      </c>
      <c r="F904" s="483" t="s">
        <v>276</v>
      </c>
      <c r="G904" s="483">
        <v>0.3</v>
      </c>
      <c r="H904" s="483" t="s">
        <v>420</v>
      </c>
      <c r="I904" s="483" t="s">
        <v>32</v>
      </c>
      <c r="M904" s="483" t="s">
        <v>32</v>
      </c>
      <c r="N904" s="483">
        <v>63</v>
      </c>
      <c r="O904" s="483" t="s">
        <v>32</v>
      </c>
    </row>
    <row r="905" spans="1:15" ht="11.25">
      <c r="A905" s="483">
        <v>12343</v>
      </c>
      <c r="B905" s="483" t="s">
        <v>418</v>
      </c>
      <c r="C905" s="483" t="s">
        <v>419</v>
      </c>
      <c r="D905" s="483" t="s">
        <v>440</v>
      </c>
      <c r="E905" s="484">
        <v>37166</v>
      </c>
      <c r="F905" s="483" t="s">
        <v>276</v>
      </c>
      <c r="G905" s="483">
        <v>0.1</v>
      </c>
      <c r="H905" s="483" t="s">
        <v>420</v>
      </c>
      <c r="I905" s="483" t="s">
        <v>32</v>
      </c>
      <c r="M905" s="483" t="s">
        <v>32</v>
      </c>
      <c r="N905" s="483">
        <v>63</v>
      </c>
      <c r="O905" s="483" t="s">
        <v>32</v>
      </c>
    </row>
    <row r="906" spans="1:15" ht="11.25">
      <c r="A906" s="483">
        <v>12345</v>
      </c>
      <c r="B906" s="483" t="s">
        <v>418</v>
      </c>
      <c r="C906" s="483" t="s">
        <v>419</v>
      </c>
      <c r="D906" s="483" t="s">
        <v>440</v>
      </c>
      <c r="E906" s="484">
        <v>37259</v>
      </c>
      <c r="F906" s="483" t="s">
        <v>276</v>
      </c>
      <c r="G906" s="483">
        <v>0.3</v>
      </c>
      <c r="H906" s="483" t="s">
        <v>420</v>
      </c>
      <c r="I906" s="483" t="s">
        <v>32</v>
      </c>
      <c r="M906" s="483" t="s">
        <v>32</v>
      </c>
      <c r="N906" s="483">
        <v>63</v>
      </c>
      <c r="O906" s="483" t="s">
        <v>32</v>
      </c>
    </row>
    <row r="907" spans="1:15" ht="11.25">
      <c r="A907" s="483">
        <v>12347</v>
      </c>
      <c r="B907" s="483" t="s">
        <v>418</v>
      </c>
      <c r="C907" s="483" t="s">
        <v>419</v>
      </c>
      <c r="D907" s="483" t="s">
        <v>440</v>
      </c>
      <c r="E907" s="484">
        <v>37292</v>
      </c>
      <c r="F907" s="483" t="s">
        <v>276</v>
      </c>
      <c r="G907" s="483">
        <v>0.3</v>
      </c>
      <c r="H907" s="483" t="s">
        <v>420</v>
      </c>
      <c r="I907" s="483" t="s">
        <v>32</v>
      </c>
      <c r="M907" s="483" t="s">
        <v>32</v>
      </c>
      <c r="N907" s="483">
        <v>63</v>
      </c>
      <c r="O907" s="483" t="s">
        <v>32</v>
      </c>
    </row>
    <row r="908" spans="1:15" ht="11.25">
      <c r="A908" s="483">
        <v>12349</v>
      </c>
      <c r="B908" s="483" t="s">
        <v>418</v>
      </c>
      <c r="C908" s="483" t="s">
        <v>419</v>
      </c>
      <c r="D908" s="483" t="s">
        <v>440</v>
      </c>
      <c r="E908" s="484">
        <v>37348</v>
      </c>
      <c r="F908" s="483" t="s">
        <v>276</v>
      </c>
      <c r="G908" s="483">
        <v>0.3</v>
      </c>
      <c r="H908" s="483" t="s">
        <v>420</v>
      </c>
      <c r="I908" s="483" t="s">
        <v>32</v>
      </c>
      <c r="M908" s="483" t="s">
        <v>32</v>
      </c>
      <c r="N908" s="483">
        <v>63</v>
      </c>
      <c r="O908" s="483" t="s">
        <v>32</v>
      </c>
    </row>
    <row r="909" spans="1:15" ht="11.25">
      <c r="A909" s="483">
        <v>12351</v>
      </c>
      <c r="B909" s="483" t="s">
        <v>418</v>
      </c>
      <c r="C909" s="483" t="s">
        <v>419</v>
      </c>
      <c r="D909" s="483" t="s">
        <v>440</v>
      </c>
      <c r="E909" s="484">
        <v>37439</v>
      </c>
      <c r="F909" s="483" t="s">
        <v>276</v>
      </c>
      <c r="G909" s="483">
        <v>0.3</v>
      </c>
      <c r="H909" s="483" t="s">
        <v>420</v>
      </c>
      <c r="I909" s="483" t="s">
        <v>32</v>
      </c>
      <c r="M909" s="483" t="s">
        <v>32</v>
      </c>
      <c r="N909" s="483">
        <v>63</v>
      </c>
      <c r="O909" s="483" t="s">
        <v>32</v>
      </c>
    </row>
    <row r="910" spans="1:15" ht="11.25">
      <c r="A910" s="483">
        <v>12353</v>
      </c>
      <c r="B910" s="483" t="s">
        <v>418</v>
      </c>
      <c r="C910" s="483" t="s">
        <v>419</v>
      </c>
      <c r="D910" s="483" t="s">
        <v>440</v>
      </c>
      <c r="E910" s="484">
        <v>37475</v>
      </c>
      <c r="F910" s="483" t="s">
        <v>276</v>
      </c>
      <c r="G910" s="483">
        <v>0.1</v>
      </c>
      <c r="H910" s="483" t="s">
        <v>420</v>
      </c>
      <c r="I910" s="483" t="s">
        <v>32</v>
      </c>
      <c r="M910" s="483" t="s">
        <v>32</v>
      </c>
      <c r="N910" s="483">
        <v>63</v>
      </c>
      <c r="O910" s="483" t="s">
        <v>32</v>
      </c>
    </row>
    <row r="911" spans="1:15" ht="11.25">
      <c r="A911" s="483">
        <v>12355</v>
      </c>
      <c r="B911" s="483" t="s">
        <v>418</v>
      </c>
      <c r="C911" s="483" t="s">
        <v>419</v>
      </c>
      <c r="D911" s="483" t="s">
        <v>440</v>
      </c>
      <c r="E911" s="484">
        <v>37503</v>
      </c>
      <c r="F911" s="483" t="s">
        <v>276</v>
      </c>
      <c r="G911" s="483">
        <v>0.1</v>
      </c>
      <c r="H911" s="483" t="s">
        <v>420</v>
      </c>
      <c r="I911" s="483" t="s">
        <v>32</v>
      </c>
      <c r="M911" s="483" t="s">
        <v>32</v>
      </c>
      <c r="N911" s="483">
        <v>63</v>
      </c>
      <c r="O911" s="483" t="s">
        <v>32</v>
      </c>
    </row>
    <row r="912" spans="1:15" ht="11.25">
      <c r="A912" s="483">
        <v>12357</v>
      </c>
      <c r="B912" s="483" t="s">
        <v>418</v>
      </c>
      <c r="C912" s="483" t="s">
        <v>419</v>
      </c>
      <c r="D912" s="483" t="s">
        <v>440</v>
      </c>
      <c r="E912" s="484">
        <v>37531</v>
      </c>
      <c r="F912" s="483" t="s">
        <v>276</v>
      </c>
      <c r="G912" s="483">
        <v>0.1</v>
      </c>
      <c r="H912" s="483" t="s">
        <v>420</v>
      </c>
      <c r="I912" s="483" t="s">
        <v>32</v>
      </c>
      <c r="M912" s="483" t="s">
        <v>32</v>
      </c>
      <c r="N912" s="483">
        <v>63</v>
      </c>
      <c r="O912" s="483" t="s">
        <v>32</v>
      </c>
    </row>
    <row r="913" spans="1:15" ht="11.25">
      <c r="A913" s="483">
        <v>12359</v>
      </c>
      <c r="B913" s="483" t="s">
        <v>418</v>
      </c>
      <c r="C913" s="483" t="s">
        <v>419</v>
      </c>
      <c r="D913" s="483" t="s">
        <v>440</v>
      </c>
      <c r="E913" s="484">
        <v>37566</v>
      </c>
      <c r="F913" s="483" t="s">
        <v>276</v>
      </c>
      <c r="G913" s="483">
        <v>0.1</v>
      </c>
      <c r="H913" s="483" t="s">
        <v>420</v>
      </c>
      <c r="I913" s="483" t="s">
        <v>32</v>
      </c>
      <c r="M913" s="483" t="s">
        <v>32</v>
      </c>
      <c r="N913" s="483">
        <v>63</v>
      </c>
      <c r="O913" s="483" t="s">
        <v>32</v>
      </c>
    </row>
    <row r="914" spans="1:15" ht="11.25">
      <c r="A914" s="483">
        <v>12361</v>
      </c>
      <c r="B914" s="483" t="s">
        <v>418</v>
      </c>
      <c r="C914" s="483" t="s">
        <v>419</v>
      </c>
      <c r="D914" s="483" t="s">
        <v>440</v>
      </c>
      <c r="E914" s="484">
        <v>37594</v>
      </c>
      <c r="F914" s="483" t="s">
        <v>276</v>
      </c>
      <c r="G914" s="483">
        <v>0.2</v>
      </c>
      <c r="H914" s="483" t="s">
        <v>420</v>
      </c>
      <c r="I914" s="483" t="s">
        <v>32</v>
      </c>
      <c r="M914" s="483" t="s">
        <v>32</v>
      </c>
      <c r="N914" s="483">
        <v>63</v>
      </c>
      <c r="O914" s="483" t="s">
        <v>32</v>
      </c>
    </row>
    <row r="915" spans="1:15" ht="11.25">
      <c r="A915" s="483">
        <v>12363</v>
      </c>
      <c r="B915" s="483" t="s">
        <v>418</v>
      </c>
      <c r="C915" s="483" t="s">
        <v>419</v>
      </c>
      <c r="D915" s="483" t="s">
        <v>440</v>
      </c>
      <c r="E915" s="484">
        <v>37623</v>
      </c>
      <c r="F915" s="483" t="s">
        <v>276</v>
      </c>
      <c r="G915" s="483">
        <v>0.1</v>
      </c>
      <c r="H915" s="483" t="s">
        <v>420</v>
      </c>
      <c r="I915" s="483" t="s">
        <v>32</v>
      </c>
      <c r="M915" s="483" t="s">
        <v>32</v>
      </c>
      <c r="N915" s="483">
        <v>63</v>
      </c>
      <c r="O915" s="483" t="s">
        <v>32</v>
      </c>
    </row>
    <row r="916" spans="1:18" ht="11.25">
      <c r="A916" s="483">
        <v>12365</v>
      </c>
      <c r="B916" s="483" t="s">
        <v>418</v>
      </c>
      <c r="C916" s="483" t="s">
        <v>419</v>
      </c>
      <c r="D916" s="483" t="s">
        <v>440</v>
      </c>
      <c r="E916" s="484">
        <v>37658</v>
      </c>
      <c r="F916" s="483" t="s">
        <v>276</v>
      </c>
      <c r="G916" s="483">
        <v>0.1</v>
      </c>
      <c r="H916" s="483" t="s">
        <v>420</v>
      </c>
      <c r="I916" s="483" t="s">
        <v>32</v>
      </c>
      <c r="M916" s="483" t="s">
        <v>32</v>
      </c>
      <c r="N916" s="483">
        <v>63</v>
      </c>
      <c r="O916" s="483" t="s">
        <v>32</v>
      </c>
      <c r="Q916" s="486" t="s">
        <v>276</v>
      </c>
      <c r="R916" s="486">
        <v>0.3</v>
      </c>
    </row>
    <row r="917" ht="11.25">
      <c r="E917" s="484"/>
    </row>
    <row r="918" ht="11.25">
      <c r="E918" s="484"/>
    </row>
    <row r="919" spans="1:15" ht="11.25">
      <c r="A919" s="483">
        <v>12316</v>
      </c>
      <c r="B919" s="483" t="s">
        <v>418</v>
      </c>
      <c r="C919" s="483" t="s">
        <v>421</v>
      </c>
      <c r="D919" s="483" t="s">
        <v>440</v>
      </c>
      <c r="E919" s="484">
        <v>36769</v>
      </c>
      <c r="F919" s="483" t="s">
        <v>276</v>
      </c>
      <c r="G919" s="483">
        <v>0.47</v>
      </c>
      <c r="H919" s="483" t="s">
        <v>420</v>
      </c>
      <c r="I919" s="483" t="s">
        <v>32</v>
      </c>
      <c r="M919" s="483" t="s">
        <v>32</v>
      </c>
      <c r="N919" s="483">
        <v>63</v>
      </c>
      <c r="O919" s="483" t="s">
        <v>32</v>
      </c>
    </row>
    <row r="920" spans="1:15" ht="11.25">
      <c r="A920" s="483">
        <v>12318</v>
      </c>
      <c r="B920" s="483" t="s">
        <v>418</v>
      </c>
      <c r="C920" s="483" t="s">
        <v>421</v>
      </c>
      <c r="D920" s="483" t="s">
        <v>440</v>
      </c>
      <c r="E920" s="484">
        <v>36799</v>
      </c>
      <c r="F920" s="483" t="s">
        <v>276</v>
      </c>
      <c r="G920" s="483">
        <v>0.3</v>
      </c>
      <c r="H920" s="483" t="s">
        <v>420</v>
      </c>
      <c r="I920" s="483" t="s">
        <v>32</v>
      </c>
      <c r="M920" s="483" t="s">
        <v>32</v>
      </c>
      <c r="N920" s="483">
        <v>63</v>
      </c>
      <c r="O920" s="483" t="s">
        <v>32</v>
      </c>
    </row>
    <row r="921" spans="1:15" ht="11.25">
      <c r="A921" s="483">
        <v>12320</v>
      </c>
      <c r="B921" s="483" t="s">
        <v>418</v>
      </c>
      <c r="C921" s="483" t="s">
        <v>421</v>
      </c>
      <c r="D921" s="483" t="s">
        <v>440</v>
      </c>
      <c r="E921" s="484">
        <v>36830</v>
      </c>
      <c r="F921" s="483" t="s">
        <v>276</v>
      </c>
      <c r="G921" s="483">
        <v>0.3</v>
      </c>
      <c r="H921" s="483" t="s">
        <v>420</v>
      </c>
      <c r="I921" s="483" t="s">
        <v>32</v>
      </c>
      <c r="M921" s="483" t="s">
        <v>32</v>
      </c>
      <c r="N921" s="483">
        <v>63</v>
      </c>
      <c r="O921" s="483" t="s">
        <v>32</v>
      </c>
    </row>
    <row r="922" spans="1:15" ht="11.25">
      <c r="A922" s="483">
        <v>12322</v>
      </c>
      <c r="B922" s="483" t="s">
        <v>418</v>
      </c>
      <c r="C922" s="483" t="s">
        <v>421</v>
      </c>
      <c r="D922" s="483" t="s">
        <v>440</v>
      </c>
      <c r="E922" s="484">
        <v>36860</v>
      </c>
      <c r="F922" s="483" t="s">
        <v>276</v>
      </c>
      <c r="G922" s="483">
        <v>0.3</v>
      </c>
      <c r="H922" s="483" t="s">
        <v>420</v>
      </c>
      <c r="I922" s="483" t="s">
        <v>32</v>
      </c>
      <c r="M922" s="483" t="s">
        <v>32</v>
      </c>
      <c r="N922" s="483">
        <v>63</v>
      </c>
      <c r="O922" s="483" t="s">
        <v>32</v>
      </c>
    </row>
    <row r="923" spans="1:15" ht="11.25">
      <c r="A923" s="483">
        <v>12324</v>
      </c>
      <c r="B923" s="483" t="s">
        <v>418</v>
      </c>
      <c r="C923" s="483" t="s">
        <v>421</v>
      </c>
      <c r="D923" s="483" t="s">
        <v>440</v>
      </c>
      <c r="E923" s="484">
        <v>36891</v>
      </c>
      <c r="F923" s="483" t="s">
        <v>276</v>
      </c>
      <c r="G923" s="483">
        <v>0.3</v>
      </c>
      <c r="H923" s="483" t="s">
        <v>420</v>
      </c>
      <c r="I923" s="483" t="s">
        <v>32</v>
      </c>
      <c r="M923" s="483" t="s">
        <v>32</v>
      </c>
      <c r="N923" s="483">
        <v>63</v>
      </c>
      <c r="O923" s="483" t="s">
        <v>32</v>
      </c>
    </row>
    <row r="924" spans="1:15" ht="11.25">
      <c r="A924" s="483">
        <v>12326</v>
      </c>
      <c r="B924" s="483" t="s">
        <v>418</v>
      </c>
      <c r="C924" s="483" t="s">
        <v>421</v>
      </c>
      <c r="D924" s="483" t="s">
        <v>440</v>
      </c>
      <c r="E924" s="484">
        <v>36922</v>
      </c>
      <c r="F924" s="483" t="s">
        <v>276</v>
      </c>
      <c r="G924" s="483">
        <v>0.3</v>
      </c>
      <c r="H924" s="483" t="s">
        <v>420</v>
      </c>
      <c r="I924" s="483" t="s">
        <v>32</v>
      </c>
      <c r="M924" s="483" t="s">
        <v>32</v>
      </c>
      <c r="N924" s="483">
        <v>63</v>
      </c>
      <c r="O924" s="483" t="s">
        <v>32</v>
      </c>
    </row>
    <row r="925" spans="1:15" ht="11.25">
      <c r="A925" s="483">
        <v>12328</v>
      </c>
      <c r="B925" s="483" t="s">
        <v>418</v>
      </c>
      <c r="C925" s="483" t="s">
        <v>421</v>
      </c>
      <c r="D925" s="483" t="s">
        <v>440</v>
      </c>
      <c r="E925" s="484">
        <v>36950</v>
      </c>
      <c r="F925" s="483" t="s">
        <v>276</v>
      </c>
      <c r="G925" s="483">
        <v>0.3</v>
      </c>
      <c r="H925" s="483" t="s">
        <v>420</v>
      </c>
      <c r="I925" s="483" t="s">
        <v>32</v>
      </c>
      <c r="M925" s="483" t="s">
        <v>32</v>
      </c>
      <c r="N925" s="483">
        <v>63</v>
      </c>
      <c r="O925" s="483" t="s">
        <v>32</v>
      </c>
    </row>
    <row r="926" spans="1:15" ht="11.25">
      <c r="A926" s="483">
        <v>12330</v>
      </c>
      <c r="B926" s="483" t="s">
        <v>418</v>
      </c>
      <c r="C926" s="483" t="s">
        <v>421</v>
      </c>
      <c r="D926" s="483" t="s">
        <v>440</v>
      </c>
      <c r="E926" s="484">
        <v>36981</v>
      </c>
      <c r="F926" s="483" t="s">
        <v>276</v>
      </c>
      <c r="G926" s="483">
        <v>0.3</v>
      </c>
      <c r="H926" s="483" t="s">
        <v>420</v>
      </c>
      <c r="I926" s="483" t="s">
        <v>32</v>
      </c>
      <c r="M926" s="483" t="s">
        <v>32</v>
      </c>
      <c r="N926" s="483">
        <v>63</v>
      </c>
      <c r="O926" s="483" t="s">
        <v>32</v>
      </c>
    </row>
    <row r="927" spans="1:15" ht="11.25">
      <c r="A927" s="483">
        <v>12332</v>
      </c>
      <c r="B927" s="483" t="s">
        <v>418</v>
      </c>
      <c r="C927" s="483" t="s">
        <v>421</v>
      </c>
      <c r="D927" s="483" t="s">
        <v>440</v>
      </c>
      <c r="E927" s="484">
        <v>37011</v>
      </c>
      <c r="F927" s="483" t="s">
        <v>276</v>
      </c>
      <c r="G927" s="483">
        <v>0.3</v>
      </c>
      <c r="H927" s="483" t="s">
        <v>420</v>
      </c>
      <c r="I927" s="483" t="s">
        <v>32</v>
      </c>
      <c r="M927" s="483" t="s">
        <v>32</v>
      </c>
      <c r="N927" s="483">
        <v>63</v>
      </c>
      <c r="O927" s="483" t="s">
        <v>32</v>
      </c>
    </row>
    <row r="928" spans="1:15" ht="11.25">
      <c r="A928" s="483">
        <v>12334</v>
      </c>
      <c r="B928" s="483" t="s">
        <v>418</v>
      </c>
      <c r="C928" s="483" t="s">
        <v>421</v>
      </c>
      <c r="D928" s="483" t="s">
        <v>440</v>
      </c>
      <c r="E928" s="484">
        <v>37042</v>
      </c>
      <c r="F928" s="483" t="s">
        <v>276</v>
      </c>
      <c r="G928" s="483">
        <v>0.3</v>
      </c>
      <c r="H928" s="483" t="s">
        <v>420</v>
      </c>
      <c r="I928" s="483" t="s">
        <v>32</v>
      </c>
      <c r="M928" s="483" t="s">
        <v>32</v>
      </c>
      <c r="N928" s="483">
        <v>63</v>
      </c>
      <c r="O928" s="483" t="s">
        <v>32</v>
      </c>
    </row>
    <row r="929" spans="1:15" ht="11.25">
      <c r="A929" s="483">
        <v>12336</v>
      </c>
      <c r="B929" s="483" t="s">
        <v>418</v>
      </c>
      <c r="C929" s="483" t="s">
        <v>421</v>
      </c>
      <c r="D929" s="483" t="s">
        <v>440</v>
      </c>
      <c r="E929" s="484">
        <v>37072</v>
      </c>
      <c r="F929" s="483" t="s">
        <v>276</v>
      </c>
      <c r="G929" s="483">
        <v>0.4</v>
      </c>
      <c r="H929" s="483" t="s">
        <v>420</v>
      </c>
      <c r="I929" s="483" t="s">
        <v>32</v>
      </c>
      <c r="M929" s="483" t="s">
        <v>32</v>
      </c>
      <c r="N929" s="483">
        <v>63</v>
      </c>
      <c r="O929" s="483" t="s">
        <v>32</v>
      </c>
    </row>
    <row r="930" spans="1:15" ht="11.25">
      <c r="A930" s="483">
        <v>12338</v>
      </c>
      <c r="B930" s="483" t="s">
        <v>418</v>
      </c>
      <c r="C930" s="483" t="s">
        <v>421</v>
      </c>
      <c r="D930" s="483" t="s">
        <v>440</v>
      </c>
      <c r="E930" s="484">
        <v>37103</v>
      </c>
      <c r="F930" s="483" t="s">
        <v>276</v>
      </c>
      <c r="G930" s="483">
        <v>0.4</v>
      </c>
      <c r="H930" s="483" t="s">
        <v>420</v>
      </c>
      <c r="I930" s="483" t="s">
        <v>32</v>
      </c>
      <c r="M930" s="483" t="s">
        <v>32</v>
      </c>
      <c r="N930" s="483">
        <v>63</v>
      </c>
      <c r="O930" s="483" t="s">
        <v>32</v>
      </c>
    </row>
    <row r="931" spans="1:15" ht="11.25">
      <c r="A931" s="483">
        <v>12340</v>
      </c>
      <c r="B931" s="483" t="s">
        <v>418</v>
      </c>
      <c r="C931" s="483" t="s">
        <v>421</v>
      </c>
      <c r="D931" s="483" t="s">
        <v>440</v>
      </c>
      <c r="E931" s="484">
        <v>37134</v>
      </c>
      <c r="F931" s="483" t="s">
        <v>276</v>
      </c>
      <c r="G931" s="483">
        <v>0.2</v>
      </c>
      <c r="H931" s="483" t="s">
        <v>420</v>
      </c>
      <c r="I931" s="483" t="s">
        <v>32</v>
      </c>
      <c r="M931" s="483" t="s">
        <v>32</v>
      </c>
      <c r="N931" s="483">
        <v>63</v>
      </c>
      <c r="O931" s="483" t="s">
        <v>32</v>
      </c>
    </row>
    <row r="932" spans="1:15" ht="11.25">
      <c r="A932" s="483">
        <v>12342</v>
      </c>
      <c r="B932" s="483" t="s">
        <v>418</v>
      </c>
      <c r="C932" s="483" t="s">
        <v>421</v>
      </c>
      <c r="D932" s="483" t="s">
        <v>440</v>
      </c>
      <c r="E932" s="484">
        <v>37164</v>
      </c>
      <c r="F932" s="483" t="s">
        <v>276</v>
      </c>
      <c r="G932" s="483">
        <v>0.3</v>
      </c>
      <c r="H932" s="483" t="s">
        <v>420</v>
      </c>
      <c r="I932" s="483" t="s">
        <v>32</v>
      </c>
      <c r="M932" s="483" t="s">
        <v>32</v>
      </c>
      <c r="N932" s="483">
        <v>63</v>
      </c>
      <c r="O932" s="483" t="s">
        <v>32</v>
      </c>
    </row>
    <row r="933" spans="1:15" ht="11.25">
      <c r="A933" s="483">
        <v>12344</v>
      </c>
      <c r="B933" s="483" t="s">
        <v>418</v>
      </c>
      <c r="C933" s="483" t="s">
        <v>421</v>
      </c>
      <c r="D933" s="483" t="s">
        <v>440</v>
      </c>
      <c r="E933" s="484">
        <v>37195</v>
      </c>
      <c r="F933" s="483" t="s">
        <v>276</v>
      </c>
      <c r="G933" s="483">
        <v>0.1</v>
      </c>
      <c r="H933" s="483" t="s">
        <v>420</v>
      </c>
      <c r="I933" s="483" t="s">
        <v>32</v>
      </c>
      <c r="M933" s="483" t="s">
        <v>32</v>
      </c>
      <c r="N933" s="483">
        <v>63</v>
      </c>
      <c r="O933" s="483" t="s">
        <v>32</v>
      </c>
    </row>
    <row r="934" spans="1:15" ht="11.25">
      <c r="A934" s="483">
        <v>12346</v>
      </c>
      <c r="B934" s="483" t="s">
        <v>418</v>
      </c>
      <c r="C934" s="483" t="s">
        <v>421</v>
      </c>
      <c r="D934" s="483" t="s">
        <v>440</v>
      </c>
      <c r="E934" s="484">
        <v>37287</v>
      </c>
      <c r="F934" s="483" t="s">
        <v>276</v>
      </c>
      <c r="G934" s="483">
        <v>0.3</v>
      </c>
      <c r="H934" s="483" t="s">
        <v>420</v>
      </c>
      <c r="I934" s="483" t="s">
        <v>32</v>
      </c>
      <c r="M934" s="483" t="s">
        <v>32</v>
      </c>
      <c r="N934" s="483">
        <v>63</v>
      </c>
      <c r="O934" s="483" t="s">
        <v>32</v>
      </c>
    </row>
    <row r="935" spans="1:15" ht="11.25">
      <c r="A935" s="483">
        <v>12348</v>
      </c>
      <c r="B935" s="483" t="s">
        <v>418</v>
      </c>
      <c r="C935" s="483" t="s">
        <v>421</v>
      </c>
      <c r="D935" s="483" t="s">
        <v>440</v>
      </c>
      <c r="E935" s="484">
        <v>37315</v>
      </c>
      <c r="F935" s="483" t="s">
        <v>276</v>
      </c>
      <c r="G935" s="483">
        <v>0.3</v>
      </c>
      <c r="H935" s="483" t="s">
        <v>420</v>
      </c>
      <c r="I935" s="483" t="s">
        <v>32</v>
      </c>
      <c r="M935" s="483" t="s">
        <v>32</v>
      </c>
      <c r="N935" s="483">
        <v>63</v>
      </c>
      <c r="O935" s="483" t="s">
        <v>32</v>
      </c>
    </row>
    <row r="936" spans="1:15" ht="11.25">
      <c r="A936" s="483">
        <v>12350</v>
      </c>
      <c r="B936" s="483" t="s">
        <v>418</v>
      </c>
      <c r="C936" s="483" t="s">
        <v>421</v>
      </c>
      <c r="D936" s="483" t="s">
        <v>440</v>
      </c>
      <c r="E936" s="484">
        <v>37376</v>
      </c>
      <c r="F936" s="483" t="s">
        <v>276</v>
      </c>
      <c r="G936" s="483">
        <v>0.3</v>
      </c>
      <c r="H936" s="483" t="s">
        <v>420</v>
      </c>
      <c r="I936" s="483" t="s">
        <v>32</v>
      </c>
      <c r="M936" s="483" t="s">
        <v>32</v>
      </c>
      <c r="N936" s="483">
        <v>63</v>
      </c>
      <c r="O936" s="483" t="s">
        <v>32</v>
      </c>
    </row>
    <row r="937" spans="1:15" ht="11.25">
      <c r="A937" s="483">
        <v>12352</v>
      </c>
      <c r="B937" s="483" t="s">
        <v>418</v>
      </c>
      <c r="C937" s="483" t="s">
        <v>421</v>
      </c>
      <c r="D937" s="483" t="s">
        <v>440</v>
      </c>
      <c r="E937" s="484">
        <v>37468</v>
      </c>
      <c r="F937" s="483" t="s">
        <v>276</v>
      </c>
      <c r="G937" s="483">
        <v>0.3</v>
      </c>
      <c r="H937" s="483" t="s">
        <v>420</v>
      </c>
      <c r="I937" s="483" t="s">
        <v>32</v>
      </c>
      <c r="M937" s="483" t="s">
        <v>32</v>
      </c>
      <c r="N937" s="483">
        <v>63</v>
      </c>
      <c r="O937" s="483" t="s">
        <v>32</v>
      </c>
    </row>
    <row r="938" spans="1:15" ht="11.25">
      <c r="A938" s="483">
        <v>12354</v>
      </c>
      <c r="B938" s="483" t="s">
        <v>418</v>
      </c>
      <c r="C938" s="483" t="s">
        <v>421</v>
      </c>
      <c r="D938" s="483" t="s">
        <v>440</v>
      </c>
      <c r="E938" s="484">
        <v>37499</v>
      </c>
      <c r="F938" s="483" t="s">
        <v>276</v>
      </c>
      <c r="G938" s="483">
        <v>0.1</v>
      </c>
      <c r="H938" s="483" t="s">
        <v>420</v>
      </c>
      <c r="I938" s="483" t="s">
        <v>32</v>
      </c>
      <c r="M938" s="483" t="s">
        <v>32</v>
      </c>
      <c r="N938" s="483">
        <v>63</v>
      </c>
      <c r="O938" s="483" t="s">
        <v>32</v>
      </c>
    </row>
    <row r="939" spans="1:15" ht="11.25">
      <c r="A939" s="483">
        <v>12356</v>
      </c>
      <c r="B939" s="483" t="s">
        <v>418</v>
      </c>
      <c r="C939" s="483" t="s">
        <v>421</v>
      </c>
      <c r="D939" s="483" t="s">
        <v>440</v>
      </c>
      <c r="E939" s="484">
        <v>37529</v>
      </c>
      <c r="F939" s="483" t="s">
        <v>276</v>
      </c>
      <c r="G939" s="483">
        <v>0.1</v>
      </c>
      <c r="H939" s="483" t="s">
        <v>420</v>
      </c>
      <c r="I939" s="483" t="s">
        <v>32</v>
      </c>
      <c r="M939" s="483" t="s">
        <v>32</v>
      </c>
      <c r="N939" s="483">
        <v>63</v>
      </c>
      <c r="O939" s="483" t="s">
        <v>32</v>
      </c>
    </row>
    <row r="940" spans="1:15" ht="11.25">
      <c r="A940" s="483">
        <v>12358</v>
      </c>
      <c r="B940" s="483" t="s">
        <v>418</v>
      </c>
      <c r="C940" s="483" t="s">
        <v>421</v>
      </c>
      <c r="D940" s="483" t="s">
        <v>440</v>
      </c>
      <c r="E940" s="484">
        <v>37560</v>
      </c>
      <c r="F940" s="483" t="s">
        <v>276</v>
      </c>
      <c r="G940" s="483">
        <v>0.1</v>
      </c>
      <c r="H940" s="483" t="s">
        <v>420</v>
      </c>
      <c r="I940" s="483" t="s">
        <v>32</v>
      </c>
      <c r="M940" s="483" t="s">
        <v>32</v>
      </c>
      <c r="N940" s="483">
        <v>63</v>
      </c>
      <c r="O940" s="483" t="s">
        <v>32</v>
      </c>
    </row>
    <row r="941" spans="1:15" ht="11.25">
      <c r="A941" s="483">
        <v>12360</v>
      </c>
      <c r="B941" s="483" t="s">
        <v>418</v>
      </c>
      <c r="C941" s="483" t="s">
        <v>421</v>
      </c>
      <c r="D941" s="483" t="s">
        <v>440</v>
      </c>
      <c r="E941" s="484">
        <v>37590</v>
      </c>
      <c r="F941" s="483" t="s">
        <v>276</v>
      </c>
      <c r="G941" s="483">
        <v>0.1</v>
      </c>
      <c r="H941" s="483" t="s">
        <v>420</v>
      </c>
      <c r="I941" s="483" t="s">
        <v>32</v>
      </c>
      <c r="M941" s="483" t="s">
        <v>32</v>
      </c>
      <c r="N941" s="483">
        <v>63</v>
      </c>
      <c r="O941" s="483" t="s">
        <v>32</v>
      </c>
    </row>
    <row r="942" spans="1:15" ht="11.25">
      <c r="A942" s="483">
        <v>12362</v>
      </c>
      <c r="B942" s="483" t="s">
        <v>418</v>
      </c>
      <c r="C942" s="483" t="s">
        <v>421</v>
      </c>
      <c r="D942" s="483" t="s">
        <v>440</v>
      </c>
      <c r="E942" s="484">
        <v>37621</v>
      </c>
      <c r="F942" s="483" t="s">
        <v>276</v>
      </c>
      <c r="G942" s="483">
        <v>0.2</v>
      </c>
      <c r="H942" s="483" t="s">
        <v>420</v>
      </c>
      <c r="I942" s="483" t="s">
        <v>32</v>
      </c>
      <c r="M942" s="483" t="s">
        <v>32</v>
      </c>
      <c r="N942" s="483">
        <v>63</v>
      </c>
      <c r="O942" s="483" t="s">
        <v>32</v>
      </c>
    </row>
    <row r="943" spans="1:15" ht="11.25">
      <c r="A943" s="483">
        <v>12364</v>
      </c>
      <c r="B943" s="483" t="s">
        <v>418</v>
      </c>
      <c r="C943" s="483" t="s">
        <v>421</v>
      </c>
      <c r="D943" s="483" t="s">
        <v>440</v>
      </c>
      <c r="E943" s="484">
        <v>37652</v>
      </c>
      <c r="F943" s="483" t="s">
        <v>276</v>
      </c>
      <c r="G943" s="483">
        <v>0.1</v>
      </c>
      <c r="H943" s="483" t="s">
        <v>420</v>
      </c>
      <c r="I943" s="483" t="s">
        <v>32</v>
      </c>
      <c r="M943" s="483" t="s">
        <v>32</v>
      </c>
      <c r="N943" s="483">
        <v>63</v>
      </c>
      <c r="O943" s="483" t="s">
        <v>32</v>
      </c>
    </row>
    <row r="944" spans="1:15" ht="11.25">
      <c r="A944" s="483">
        <v>12366</v>
      </c>
      <c r="B944" s="483" t="s">
        <v>418</v>
      </c>
      <c r="C944" s="483" t="s">
        <v>421</v>
      </c>
      <c r="D944" s="483" t="s">
        <v>440</v>
      </c>
      <c r="E944" s="484">
        <v>37680</v>
      </c>
      <c r="F944" s="483" t="s">
        <v>276</v>
      </c>
      <c r="G944" s="483">
        <v>0.1</v>
      </c>
      <c r="H944" s="483" t="s">
        <v>420</v>
      </c>
      <c r="I944" s="483" t="s">
        <v>32</v>
      </c>
      <c r="M944" s="483" t="s">
        <v>32</v>
      </c>
      <c r="N944" s="483">
        <v>63</v>
      </c>
      <c r="O944" s="483" t="s">
        <v>32</v>
      </c>
    </row>
    <row r="945" ht="11.25">
      <c r="E945" s="484"/>
    </row>
    <row r="946" ht="11.25">
      <c r="E946" s="484"/>
    </row>
    <row r="947" spans="1:15" ht="11.25">
      <c r="A947" s="483">
        <v>12367</v>
      </c>
      <c r="B947" s="483" t="s">
        <v>418</v>
      </c>
      <c r="C947" s="483" t="s">
        <v>419</v>
      </c>
      <c r="D947" s="483" t="s">
        <v>441</v>
      </c>
      <c r="E947" s="484">
        <v>36739</v>
      </c>
      <c r="F947" s="483" t="s">
        <v>276</v>
      </c>
      <c r="G947" s="483">
        <v>0.47</v>
      </c>
      <c r="H947" s="483" t="s">
        <v>420</v>
      </c>
      <c r="I947" s="483" t="s">
        <v>32</v>
      </c>
      <c r="M947" s="483" t="s">
        <v>32</v>
      </c>
      <c r="N947" s="483">
        <v>64</v>
      </c>
      <c r="O947" s="483" t="s">
        <v>32</v>
      </c>
    </row>
    <row r="948" spans="1:15" ht="11.25">
      <c r="A948" s="483">
        <v>12369</v>
      </c>
      <c r="B948" s="483" t="s">
        <v>418</v>
      </c>
      <c r="C948" s="483" t="s">
        <v>419</v>
      </c>
      <c r="D948" s="483" t="s">
        <v>441</v>
      </c>
      <c r="E948" s="484">
        <v>36782</v>
      </c>
      <c r="F948" s="483" t="s">
        <v>276</v>
      </c>
      <c r="G948" s="483">
        <v>0.3</v>
      </c>
      <c r="H948" s="483" t="s">
        <v>420</v>
      </c>
      <c r="I948" s="483" t="s">
        <v>32</v>
      </c>
      <c r="M948" s="483" t="s">
        <v>32</v>
      </c>
      <c r="N948" s="483">
        <v>64</v>
      </c>
      <c r="O948" s="483" t="s">
        <v>32</v>
      </c>
    </row>
    <row r="949" spans="1:15" ht="11.25">
      <c r="A949" s="483">
        <v>12371</v>
      </c>
      <c r="B949" s="483" t="s">
        <v>418</v>
      </c>
      <c r="C949" s="483" t="s">
        <v>419</v>
      </c>
      <c r="D949" s="483" t="s">
        <v>441</v>
      </c>
      <c r="E949" s="484">
        <v>36803</v>
      </c>
      <c r="F949" s="483" t="s">
        <v>276</v>
      </c>
      <c r="G949" s="483">
        <v>0.3</v>
      </c>
      <c r="H949" s="483" t="s">
        <v>420</v>
      </c>
      <c r="I949" s="483" t="s">
        <v>32</v>
      </c>
      <c r="M949" s="483" t="s">
        <v>32</v>
      </c>
      <c r="N949" s="483">
        <v>64</v>
      </c>
      <c r="O949" s="483" t="s">
        <v>32</v>
      </c>
    </row>
    <row r="950" spans="1:15" ht="11.25">
      <c r="A950" s="483">
        <v>12373</v>
      </c>
      <c r="B950" s="483" t="s">
        <v>418</v>
      </c>
      <c r="C950" s="483" t="s">
        <v>419</v>
      </c>
      <c r="D950" s="483" t="s">
        <v>441</v>
      </c>
      <c r="E950" s="484">
        <v>36831</v>
      </c>
      <c r="F950" s="483" t="s">
        <v>276</v>
      </c>
      <c r="G950" s="483">
        <v>0.3</v>
      </c>
      <c r="H950" s="483" t="s">
        <v>420</v>
      </c>
      <c r="I950" s="483" t="s">
        <v>32</v>
      </c>
      <c r="M950" s="483" t="s">
        <v>32</v>
      </c>
      <c r="N950" s="483">
        <v>64</v>
      </c>
      <c r="O950" s="483" t="s">
        <v>32</v>
      </c>
    </row>
    <row r="951" spans="1:15" ht="11.25">
      <c r="A951" s="483">
        <v>12375</v>
      </c>
      <c r="B951" s="483" t="s">
        <v>418</v>
      </c>
      <c r="C951" s="483" t="s">
        <v>419</v>
      </c>
      <c r="D951" s="483" t="s">
        <v>441</v>
      </c>
      <c r="E951" s="484">
        <v>36865</v>
      </c>
      <c r="F951" s="483" t="s">
        <v>276</v>
      </c>
      <c r="G951" s="483">
        <v>0.3</v>
      </c>
      <c r="H951" s="483" t="s">
        <v>420</v>
      </c>
      <c r="I951" s="483" t="s">
        <v>32</v>
      </c>
      <c r="M951" s="483" t="s">
        <v>32</v>
      </c>
      <c r="N951" s="483">
        <v>64</v>
      </c>
      <c r="O951" s="483" t="s">
        <v>32</v>
      </c>
    </row>
    <row r="952" spans="1:15" ht="11.25">
      <c r="A952" s="483">
        <v>12377</v>
      </c>
      <c r="B952" s="483" t="s">
        <v>418</v>
      </c>
      <c r="C952" s="483" t="s">
        <v>419</v>
      </c>
      <c r="D952" s="483" t="s">
        <v>441</v>
      </c>
      <c r="E952" s="484">
        <v>36894</v>
      </c>
      <c r="F952" s="483" t="s">
        <v>276</v>
      </c>
      <c r="G952" s="483">
        <v>0.3</v>
      </c>
      <c r="H952" s="483" t="s">
        <v>420</v>
      </c>
      <c r="I952" s="483" t="s">
        <v>32</v>
      </c>
      <c r="M952" s="483" t="s">
        <v>32</v>
      </c>
      <c r="N952" s="483">
        <v>64</v>
      </c>
      <c r="O952" s="483" t="s">
        <v>32</v>
      </c>
    </row>
    <row r="953" spans="1:15" ht="11.25">
      <c r="A953" s="483">
        <v>12379</v>
      </c>
      <c r="B953" s="483" t="s">
        <v>418</v>
      </c>
      <c r="C953" s="483" t="s">
        <v>419</v>
      </c>
      <c r="D953" s="483" t="s">
        <v>441</v>
      </c>
      <c r="E953" s="484">
        <v>36927</v>
      </c>
      <c r="F953" s="483" t="s">
        <v>276</v>
      </c>
      <c r="G953" s="483">
        <v>0.3</v>
      </c>
      <c r="H953" s="483" t="s">
        <v>420</v>
      </c>
      <c r="I953" s="483" t="s">
        <v>32</v>
      </c>
      <c r="M953" s="483" t="s">
        <v>32</v>
      </c>
      <c r="N953" s="483">
        <v>64</v>
      </c>
      <c r="O953" s="483" t="s">
        <v>32</v>
      </c>
    </row>
    <row r="954" spans="1:15" ht="11.25">
      <c r="A954" s="483">
        <v>12381</v>
      </c>
      <c r="B954" s="483" t="s">
        <v>418</v>
      </c>
      <c r="C954" s="483" t="s">
        <v>419</v>
      </c>
      <c r="D954" s="483" t="s">
        <v>441</v>
      </c>
      <c r="E954" s="484">
        <v>36958</v>
      </c>
      <c r="F954" s="483" t="s">
        <v>276</v>
      </c>
      <c r="G954" s="483">
        <v>0.3</v>
      </c>
      <c r="H954" s="483" t="s">
        <v>420</v>
      </c>
      <c r="I954" s="483" t="s">
        <v>32</v>
      </c>
      <c r="M954" s="483" t="s">
        <v>32</v>
      </c>
      <c r="N954" s="483">
        <v>64</v>
      </c>
      <c r="O954" s="483" t="s">
        <v>32</v>
      </c>
    </row>
    <row r="955" spans="1:15" ht="11.25">
      <c r="A955" s="483">
        <v>12383</v>
      </c>
      <c r="B955" s="483" t="s">
        <v>418</v>
      </c>
      <c r="C955" s="483" t="s">
        <v>419</v>
      </c>
      <c r="D955" s="483" t="s">
        <v>441</v>
      </c>
      <c r="E955" s="484">
        <v>36984</v>
      </c>
      <c r="F955" s="483" t="s">
        <v>276</v>
      </c>
      <c r="G955" s="483">
        <v>0.3</v>
      </c>
      <c r="H955" s="483" t="s">
        <v>420</v>
      </c>
      <c r="I955" s="483" t="s">
        <v>32</v>
      </c>
      <c r="M955" s="483" t="s">
        <v>32</v>
      </c>
      <c r="N955" s="483">
        <v>64</v>
      </c>
      <c r="O955" s="483" t="s">
        <v>32</v>
      </c>
    </row>
    <row r="956" spans="1:15" ht="11.25">
      <c r="A956" s="483">
        <v>12385</v>
      </c>
      <c r="B956" s="483" t="s">
        <v>418</v>
      </c>
      <c r="C956" s="483" t="s">
        <v>419</v>
      </c>
      <c r="D956" s="483" t="s">
        <v>441</v>
      </c>
      <c r="E956" s="484">
        <v>37012</v>
      </c>
      <c r="F956" s="483" t="s">
        <v>276</v>
      </c>
      <c r="G956" s="483">
        <v>0.3</v>
      </c>
      <c r="H956" s="483" t="s">
        <v>420</v>
      </c>
      <c r="I956" s="483" t="s">
        <v>32</v>
      </c>
      <c r="M956" s="483" t="s">
        <v>32</v>
      </c>
      <c r="N956" s="483">
        <v>64</v>
      </c>
      <c r="O956" s="483" t="s">
        <v>32</v>
      </c>
    </row>
    <row r="957" spans="1:15" ht="11.25">
      <c r="A957" s="483">
        <v>12387</v>
      </c>
      <c r="B957" s="483" t="s">
        <v>418</v>
      </c>
      <c r="C957" s="483" t="s">
        <v>419</v>
      </c>
      <c r="D957" s="483" t="s">
        <v>441</v>
      </c>
      <c r="E957" s="484">
        <v>37047</v>
      </c>
      <c r="F957" s="483" t="s">
        <v>276</v>
      </c>
      <c r="G957" s="483">
        <v>0.4</v>
      </c>
      <c r="H957" s="483" t="s">
        <v>420</v>
      </c>
      <c r="I957" s="483" t="s">
        <v>32</v>
      </c>
      <c r="M957" s="483" t="s">
        <v>32</v>
      </c>
      <c r="N957" s="483">
        <v>64</v>
      </c>
      <c r="O957" s="483" t="s">
        <v>32</v>
      </c>
    </row>
    <row r="958" spans="1:15" ht="11.25">
      <c r="A958" s="483">
        <v>12389</v>
      </c>
      <c r="B958" s="483" t="s">
        <v>418</v>
      </c>
      <c r="C958" s="483" t="s">
        <v>419</v>
      </c>
      <c r="D958" s="483" t="s">
        <v>441</v>
      </c>
      <c r="E958" s="484">
        <v>37074</v>
      </c>
      <c r="F958" s="483" t="s">
        <v>276</v>
      </c>
      <c r="G958" s="483">
        <v>0.4</v>
      </c>
      <c r="H958" s="483" t="s">
        <v>420</v>
      </c>
      <c r="I958" s="483" t="s">
        <v>32</v>
      </c>
      <c r="M958" s="483" t="s">
        <v>32</v>
      </c>
      <c r="N958" s="483">
        <v>64</v>
      </c>
      <c r="O958" s="483" t="s">
        <v>32</v>
      </c>
    </row>
    <row r="959" spans="1:15" ht="11.25">
      <c r="A959" s="483">
        <v>12391</v>
      </c>
      <c r="B959" s="483" t="s">
        <v>418</v>
      </c>
      <c r="C959" s="483" t="s">
        <v>419</v>
      </c>
      <c r="D959" s="483" t="s">
        <v>441</v>
      </c>
      <c r="E959" s="484">
        <v>37104</v>
      </c>
      <c r="F959" s="483" t="s">
        <v>276</v>
      </c>
      <c r="G959" s="483">
        <v>0.4</v>
      </c>
      <c r="H959" s="483" t="s">
        <v>420</v>
      </c>
      <c r="I959" s="483" t="s">
        <v>32</v>
      </c>
      <c r="M959" s="483" t="s">
        <v>32</v>
      </c>
      <c r="N959" s="483">
        <v>64</v>
      </c>
      <c r="O959" s="483" t="s">
        <v>32</v>
      </c>
    </row>
    <row r="960" spans="1:15" ht="11.25">
      <c r="A960" s="483">
        <v>12393</v>
      </c>
      <c r="B960" s="483" t="s">
        <v>418</v>
      </c>
      <c r="C960" s="483" t="s">
        <v>419</v>
      </c>
      <c r="D960" s="483" t="s">
        <v>441</v>
      </c>
      <c r="E960" s="484">
        <v>37138</v>
      </c>
      <c r="F960" s="483" t="s">
        <v>276</v>
      </c>
      <c r="G960" s="483">
        <v>0.3</v>
      </c>
      <c r="H960" s="483" t="s">
        <v>420</v>
      </c>
      <c r="I960" s="483" t="s">
        <v>32</v>
      </c>
      <c r="M960" s="483" t="s">
        <v>32</v>
      </c>
      <c r="N960" s="483">
        <v>64</v>
      </c>
      <c r="O960" s="483" t="s">
        <v>32</v>
      </c>
    </row>
    <row r="961" spans="1:15" ht="11.25">
      <c r="A961" s="483">
        <v>12395</v>
      </c>
      <c r="B961" s="483" t="s">
        <v>418</v>
      </c>
      <c r="C961" s="483" t="s">
        <v>419</v>
      </c>
      <c r="D961" s="483" t="s">
        <v>441</v>
      </c>
      <c r="E961" s="484">
        <v>37166</v>
      </c>
      <c r="F961" s="483" t="s">
        <v>276</v>
      </c>
      <c r="G961" s="483">
        <v>0.3</v>
      </c>
      <c r="H961" s="483" t="s">
        <v>420</v>
      </c>
      <c r="I961" s="483" t="s">
        <v>32</v>
      </c>
      <c r="M961" s="483" t="s">
        <v>32</v>
      </c>
      <c r="N961" s="483">
        <v>64</v>
      </c>
      <c r="O961" s="483" t="s">
        <v>32</v>
      </c>
    </row>
    <row r="962" spans="1:15" ht="11.25">
      <c r="A962" s="483">
        <v>12397</v>
      </c>
      <c r="B962" s="483" t="s">
        <v>418</v>
      </c>
      <c r="C962" s="483" t="s">
        <v>419</v>
      </c>
      <c r="D962" s="483" t="s">
        <v>441</v>
      </c>
      <c r="E962" s="484">
        <v>37259</v>
      </c>
      <c r="F962" s="483" t="s">
        <v>276</v>
      </c>
      <c r="G962" s="483">
        <v>0.3</v>
      </c>
      <c r="H962" s="483" t="s">
        <v>420</v>
      </c>
      <c r="I962" s="483" t="s">
        <v>32</v>
      </c>
      <c r="M962" s="483" t="s">
        <v>32</v>
      </c>
      <c r="N962" s="483">
        <v>64</v>
      </c>
      <c r="O962" s="483" t="s">
        <v>32</v>
      </c>
    </row>
    <row r="963" spans="1:15" ht="11.25">
      <c r="A963" s="483">
        <v>12399</v>
      </c>
      <c r="B963" s="483" t="s">
        <v>418</v>
      </c>
      <c r="C963" s="483" t="s">
        <v>419</v>
      </c>
      <c r="D963" s="483" t="s">
        <v>441</v>
      </c>
      <c r="E963" s="484">
        <v>37292</v>
      </c>
      <c r="F963" s="483" t="s">
        <v>276</v>
      </c>
      <c r="G963" s="483">
        <v>0.3</v>
      </c>
      <c r="H963" s="483" t="s">
        <v>420</v>
      </c>
      <c r="I963" s="483" t="s">
        <v>32</v>
      </c>
      <c r="M963" s="483" t="s">
        <v>32</v>
      </c>
      <c r="N963" s="483">
        <v>64</v>
      </c>
      <c r="O963" s="483" t="s">
        <v>32</v>
      </c>
    </row>
    <row r="964" spans="1:15" ht="11.25">
      <c r="A964" s="483">
        <v>12401</v>
      </c>
      <c r="B964" s="483" t="s">
        <v>418</v>
      </c>
      <c r="C964" s="483" t="s">
        <v>419</v>
      </c>
      <c r="D964" s="483" t="s">
        <v>441</v>
      </c>
      <c r="E964" s="484">
        <v>37348</v>
      </c>
      <c r="F964" s="483" t="s">
        <v>276</v>
      </c>
      <c r="G964" s="483">
        <v>0.3</v>
      </c>
      <c r="H964" s="483" t="s">
        <v>420</v>
      </c>
      <c r="I964" s="483" t="s">
        <v>32</v>
      </c>
      <c r="M964" s="483" t="s">
        <v>32</v>
      </c>
      <c r="N964" s="483">
        <v>64</v>
      </c>
      <c r="O964" s="483" t="s">
        <v>32</v>
      </c>
    </row>
    <row r="965" spans="1:15" ht="11.25">
      <c r="A965" s="483">
        <v>12403</v>
      </c>
      <c r="B965" s="483" t="s">
        <v>418</v>
      </c>
      <c r="C965" s="483" t="s">
        <v>419</v>
      </c>
      <c r="D965" s="483" t="s">
        <v>441</v>
      </c>
      <c r="E965" s="484">
        <v>37439</v>
      </c>
      <c r="F965" s="483" t="s">
        <v>276</v>
      </c>
      <c r="G965" s="483">
        <v>0.3</v>
      </c>
      <c r="H965" s="483" t="s">
        <v>420</v>
      </c>
      <c r="I965" s="483" t="s">
        <v>32</v>
      </c>
      <c r="M965" s="483" t="s">
        <v>32</v>
      </c>
      <c r="N965" s="483">
        <v>64</v>
      </c>
      <c r="O965" s="483" t="s">
        <v>32</v>
      </c>
    </row>
    <row r="966" spans="1:15" ht="11.25">
      <c r="A966" s="483">
        <v>12405</v>
      </c>
      <c r="B966" s="483" t="s">
        <v>418</v>
      </c>
      <c r="C966" s="483" t="s">
        <v>419</v>
      </c>
      <c r="D966" s="483" t="s">
        <v>441</v>
      </c>
      <c r="E966" s="484">
        <v>37475</v>
      </c>
      <c r="F966" s="483" t="s">
        <v>276</v>
      </c>
      <c r="G966" s="483">
        <v>0.3</v>
      </c>
      <c r="H966" s="483" t="s">
        <v>420</v>
      </c>
      <c r="I966" s="483" t="s">
        <v>32</v>
      </c>
      <c r="M966" s="483" t="s">
        <v>32</v>
      </c>
      <c r="N966" s="483">
        <v>64</v>
      </c>
      <c r="O966" s="483" t="s">
        <v>32</v>
      </c>
    </row>
    <row r="967" spans="1:15" ht="11.25">
      <c r="A967" s="483">
        <v>12407</v>
      </c>
      <c r="B967" s="483" t="s">
        <v>418</v>
      </c>
      <c r="C967" s="483" t="s">
        <v>419</v>
      </c>
      <c r="D967" s="483" t="s">
        <v>441</v>
      </c>
      <c r="E967" s="484">
        <v>37503</v>
      </c>
      <c r="F967" s="483" t="s">
        <v>276</v>
      </c>
      <c r="G967" s="483">
        <v>0.3</v>
      </c>
      <c r="H967" s="483" t="s">
        <v>420</v>
      </c>
      <c r="I967" s="483" t="s">
        <v>32</v>
      </c>
      <c r="M967" s="483" t="s">
        <v>32</v>
      </c>
      <c r="N967" s="483">
        <v>64</v>
      </c>
      <c r="O967" s="483" t="s">
        <v>32</v>
      </c>
    </row>
    <row r="968" spans="1:15" ht="11.25">
      <c r="A968" s="483">
        <v>12409</v>
      </c>
      <c r="B968" s="483" t="s">
        <v>418</v>
      </c>
      <c r="C968" s="483" t="s">
        <v>419</v>
      </c>
      <c r="D968" s="483" t="s">
        <v>441</v>
      </c>
      <c r="E968" s="484">
        <v>37531</v>
      </c>
      <c r="F968" s="483" t="s">
        <v>276</v>
      </c>
      <c r="G968" s="483">
        <v>0.3</v>
      </c>
      <c r="H968" s="483" t="s">
        <v>420</v>
      </c>
      <c r="I968" s="483" t="s">
        <v>32</v>
      </c>
      <c r="M968" s="483" t="s">
        <v>32</v>
      </c>
      <c r="N968" s="483">
        <v>64</v>
      </c>
      <c r="O968" s="483" t="s">
        <v>32</v>
      </c>
    </row>
    <row r="969" spans="1:15" ht="11.25">
      <c r="A969" s="483">
        <v>12411</v>
      </c>
      <c r="B969" s="483" t="s">
        <v>418</v>
      </c>
      <c r="C969" s="483" t="s">
        <v>419</v>
      </c>
      <c r="D969" s="483" t="s">
        <v>441</v>
      </c>
      <c r="E969" s="484">
        <v>37566</v>
      </c>
      <c r="F969" s="483" t="s">
        <v>276</v>
      </c>
      <c r="G969" s="483">
        <v>0.3</v>
      </c>
      <c r="H969" s="483" t="s">
        <v>420</v>
      </c>
      <c r="I969" s="483" t="s">
        <v>32</v>
      </c>
      <c r="M969" s="483" t="s">
        <v>32</v>
      </c>
      <c r="N969" s="483">
        <v>64</v>
      </c>
      <c r="O969" s="483" t="s">
        <v>32</v>
      </c>
    </row>
    <row r="970" spans="1:15" ht="11.25">
      <c r="A970" s="483">
        <v>12413</v>
      </c>
      <c r="B970" s="483" t="s">
        <v>418</v>
      </c>
      <c r="C970" s="483" t="s">
        <v>419</v>
      </c>
      <c r="D970" s="483" t="s">
        <v>441</v>
      </c>
      <c r="E970" s="484">
        <v>37594</v>
      </c>
      <c r="F970" s="483" t="s">
        <v>276</v>
      </c>
      <c r="G970" s="483">
        <v>0.4</v>
      </c>
      <c r="H970" s="483" t="s">
        <v>420</v>
      </c>
      <c r="I970" s="483" t="s">
        <v>32</v>
      </c>
      <c r="M970" s="483" t="s">
        <v>32</v>
      </c>
      <c r="N970" s="483">
        <v>64</v>
      </c>
      <c r="O970" s="483" t="s">
        <v>32</v>
      </c>
    </row>
    <row r="971" spans="1:15" ht="11.25">
      <c r="A971" s="483">
        <v>12415</v>
      </c>
      <c r="B971" s="483" t="s">
        <v>418</v>
      </c>
      <c r="C971" s="483" t="s">
        <v>419</v>
      </c>
      <c r="D971" s="483" t="s">
        <v>441</v>
      </c>
      <c r="E971" s="484">
        <v>37623</v>
      </c>
      <c r="F971" s="483" t="s">
        <v>276</v>
      </c>
      <c r="G971" s="483">
        <v>0.3</v>
      </c>
      <c r="H971" s="483" t="s">
        <v>420</v>
      </c>
      <c r="I971" s="483" t="s">
        <v>32</v>
      </c>
      <c r="M971" s="483" t="s">
        <v>32</v>
      </c>
      <c r="N971" s="483">
        <v>64</v>
      </c>
      <c r="O971" s="483" t="s">
        <v>32</v>
      </c>
    </row>
    <row r="972" spans="1:18" ht="11.25">
      <c r="A972" s="483">
        <v>12417</v>
      </c>
      <c r="B972" s="483" t="s">
        <v>418</v>
      </c>
      <c r="C972" s="483" t="s">
        <v>419</v>
      </c>
      <c r="D972" s="483" t="s">
        <v>441</v>
      </c>
      <c r="E972" s="484">
        <v>37658</v>
      </c>
      <c r="F972" s="483" t="s">
        <v>276</v>
      </c>
      <c r="G972" s="483">
        <v>0.3</v>
      </c>
      <c r="H972" s="483" t="s">
        <v>420</v>
      </c>
      <c r="I972" s="483" t="s">
        <v>32</v>
      </c>
      <c r="M972" s="483" t="s">
        <v>32</v>
      </c>
      <c r="N972" s="483">
        <v>64</v>
      </c>
      <c r="O972" s="483" t="s">
        <v>32</v>
      </c>
      <c r="Q972" s="486" t="s">
        <v>276</v>
      </c>
      <c r="R972" s="486">
        <v>0.3</v>
      </c>
    </row>
    <row r="973" ht="11.25">
      <c r="E973" s="484"/>
    </row>
    <row r="974" ht="11.25">
      <c r="E974" s="484"/>
    </row>
    <row r="975" spans="1:15" ht="11.25">
      <c r="A975" s="483">
        <v>12368</v>
      </c>
      <c r="B975" s="483" t="s">
        <v>418</v>
      </c>
      <c r="C975" s="483" t="s">
        <v>421</v>
      </c>
      <c r="D975" s="483" t="s">
        <v>441</v>
      </c>
      <c r="E975" s="484">
        <v>36769</v>
      </c>
      <c r="F975" s="483" t="s">
        <v>276</v>
      </c>
      <c r="G975" s="483">
        <v>0.47</v>
      </c>
      <c r="H975" s="483" t="s">
        <v>420</v>
      </c>
      <c r="I975" s="483" t="s">
        <v>32</v>
      </c>
      <c r="M975" s="483" t="s">
        <v>32</v>
      </c>
      <c r="N975" s="483">
        <v>64</v>
      </c>
      <c r="O975" s="483" t="s">
        <v>32</v>
      </c>
    </row>
    <row r="976" spans="1:15" ht="11.25">
      <c r="A976" s="483">
        <v>12370</v>
      </c>
      <c r="B976" s="483" t="s">
        <v>418</v>
      </c>
      <c r="C976" s="483" t="s">
        <v>421</v>
      </c>
      <c r="D976" s="483" t="s">
        <v>441</v>
      </c>
      <c r="E976" s="484">
        <v>36799</v>
      </c>
      <c r="F976" s="483" t="s">
        <v>276</v>
      </c>
      <c r="G976" s="483">
        <v>0.3</v>
      </c>
      <c r="H976" s="483" t="s">
        <v>420</v>
      </c>
      <c r="I976" s="483" t="s">
        <v>32</v>
      </c>
      <c r="M976" s="483" t="s">
        <v>32</v>
      </c>
      <c r="N976" s="483">
        <v>64</v>
      </c>
      <c r="O976" s="483" t="s">
        <v>32</v>
      </c>
    </row>
    <row r="977" spans="1:15" ht="11.25">
      <c r="A977" s="483">
        <v>12372</v>
      </c>
      <c r="B977" s="483" t="s">
        <v>418</v>
      </c>
      <c r="C977" s="483" t="s">
        <v>421</v>
      </c>
      <c r="D977" s="483" t="s">
        <v>441</v>
      </c>
      <c r="E977" s="484">
        <v>36830</v>
      </c>
      <c r="F977" s="483" t="s">
        <v>276</v>
      </c>
      <c r="G977" s="483">
        <v>0.3</v>
      </c>
      <c r="H977" s="483" t="s">
        <v>420</v>
      </c>
      <c r="I977" s="483" t="s">
        <v>32</v>
      </c>
      <c r="M977" s="483" t="s">
        <v>32</v>
      </c>
      <c r="N977" s="483">
        <v>64</v>
      </c>
      <c r="O977" s="483" t="s">
        <v>32</v>
      </c>
    </row>
    <row r="978" spans="1:15" ht="11.25">
      <c r="A978" s="483">
        <v>12374</v>
      </c>
      <c r="B978" s="483" t="s">
        <v>418</v>
      </c>
      <c r="C978" s="483" t="s">
        <v>421</v>
      </c>
      <c r="D978" s="483" t="s">
        <v>441</v>
      </c>
      <c r="E978" s="484">
        <v>36860</v>
      </c>
      <c r="F978" s="483" t="s">
        <v>276</v>
      </c>
      <c r="G978" s="483">
        <v>0.3</v>
      </c>
      <c r="H978" s="483" t="s">
        <v>420</v>
      </c>
      <c r="I978" s="483" t="s">
        <v>32</v>
      </c>
      <c r="M978" s="483" t="s">
        <v>32</v>
      </c>
      <c r="N978" s="483">
        <v>64</v>
      </c>
      <c r="O978" s="483" t="s">
        <v>32</v>
      </c>
    </row>
    <row r="979" spans="1:15" ht="11.25">
      <c r="A979" s="483">
        <v>12376</v>
      </c>
      <c r="B979" s="483" t="s">
        <v>418</v>
      </c>
      <c r="C979" s="483" t="s">
        <v>421</v>
      </c>
      <c r="D979" s="483" t="s">
        <v>441</v>
      </c>
      <c r="E979" s="484">
        <v>36891</v>
      </c>
      <c r="F979" s="483" t="s">
        <v>276</v>
      </c>
      <c r="G979" s="483">
        <v>0.3</v>
      </c>
      <c r="H979" s="483" t="s">
        <v>420</v>
      </c>
      <c r="I979" s="483" t="s">
        <v>32</v>
      </c>
      <c r="M979" s="483" t="s">
        <v>32</v>
      </c>
      <c r="N979" s="483">
        <v>64</v>
      </c>
      <c r="O979" s="483" t="s">
        <v>32</v>
      </c>
    </row>
    <row r="980" spans="1:15" ht="11.25">
      <c r="A980" s="483">
        <v>12378</v>
      </c>
      <c r="B980" s="483" t="s">
        <v>418</v>
      </c>
      <c r="C980" s="483" t="s">
        <v>421</v>
      </c>
      <c r="D980" s="483" t="s">
        <v>441</v>
      </c>
      <c r="E980" s="484">
        <v>36922</v>
      </c>
      <c r="F980" s="483" t="s">
        <v>276</v>
      </c>
      <c r="G980" s="483">
        <v>0.3</v>
      </c>
      <c r="H980" s="483" t="s">
        <v>420</v>
      </c>
      <c r="I980" s="483" t="s">
        <v>32</v>
      </c>
      <c r="M980" s="483" t="s">
        <v>32</v>
      </c>
      <c r="N980" s="483">
        <v>64</v>
      </c>
      <c r="O980" s="483" t="s">
        <v>32</v>
      </c>
    </row>
    <row r="981" spans="1:15" ht="11.25">
      <c r="A981" s="483">
        <v>12380</v>
      </c>
      <c r="B981" s="483" t="s">
        <v>418</v>
      </c>
      <c r="C981" s="483" t="s">
        <v>421</v>
      </c>
      <c r="D981" s="483" t="s">
        <v>441</v>
      </c>
      <c r="E981" s="484">
        <v>36950</v>
      </c>
      <c r="F981" s="483" t="s">
        <v>276</v>
      </c>
      <c r="G981" s="483">
        <v>0.3</v>
      </c>
      <c r="H981" s="483" t="s">
        <v>420</v>
      </c>
      <c r="I981" s="483" t="s">
        <v>32</v>
      </c>
      <c r="M981" s="483" t="s">
        <v>32</v>
      </c>
      <c r="N981" s="483">
        <v>64</v>
      </c>
      <c r="O981" s="483" t="s">
        <v>32</v>
      </c>
    </row>
    <row r="982" spans="1:15" ht="11.25">
      <c r="A982" s="483">
        <v>12382</v>
      </c>
      <c r="B982" s="483" t="s">
        <v>418</v>
      </c>
      <c r="C982" s="483" t="s">
        <v>421</v>
      </c>
      <c r="D982" s="483" t="s">
        <v>441</v>
      </c>
      <c r="E982" s="484">
        <v>36981</v>
      </c>
      <c r="F982" s="483" t="s">
        <v>276</v>
      </c>
      <c r="G982" s="483">
        <v>0.3</v>
      </c>
      <c r="H982" s="483" t="s">
        <v>420</v>
      </c>
      <c r="I982" s="483" t="s">
        <v>32</v>
      </c>
      <c r="M982" s="483" t="s">
        <v>32</v>
      </c>
      <c r="N982" s="483">
        <v>64</v>
      </c>
      <c r="O982" s="483" t="s">
        <v>32</v>
      </c>
    </row>
    <row r="983" spans="1:15" ht="11.25">
      <c r="A983" s="483">
        <v>12384</v>
      </c>
      <c r="B983" s="483" t="s">
        <v>418</v>
      </c>
      <c r="C983" s="483" t="s">
        <v>421</v>
      </c>
      <c r="D983" s="483" t="s">
        <v>441</v>
      </c>
      <c r="E983" s="484">
        <v>37011</v>
      </c>
      <c r="F983" s="483" t="s">
        <v>276</v>
      </c>
      <c r="G983" s="483">
        <v>0.3</v>
      </c>
      <c r="H983" s="483" t="s">
        <v>420</v>
      </c>
      <c r="I983" s="483" t="s">
        <v>32</v>
      </c>
      <c r="M983" s="483" t="s">
        <v>32</v>
      </c>
      <c r="N983" s="483">
        <v>64</v>
      </c>
      <c r="O983" s="483" t="s">
        <v>32</v>
      </c>
    </row>
    <row r="984" spans="1:15" ht="11.25">
      <c r="A984" s="483">
        <v>12386</v>
      </c>
      <c r="B984" s="483" t="s">
        <v>418</v>
      </c>
      <c r="C984" s="483" t="s">
        <v>421</v>
      </c>
      <c r="D984" s="483" t="s">
        <v>441</v>
      </c>
      <c r="E984" s="484">
        <v>37042</v>
      </c>
      <c r="F984" s="483" t="s">
        <v>276</v>
      </c>
      <c r="G984" s="483">
        <v>0.3</v>
      </c>
      <c r="H984" s="483" t="s">
        <v>420</v>
      </c>
      <c r="I984" s="483" t="s">
        <v>32</v>
      </c>
      <c r="M984" s="483" t="s">
        <v>32</v>
      </c>
      <c r="N984" s="483">
        <v>64</v>
      </c>
      <c r="O984" s="483" t="s">
        <v>32</v>
      </c>
    </row>
    <row r="985" spans="1:15" ht="11.25">
      <c r="A985" s="483">
        <v>12388</v>
      </c>
      <c r="B985" s="483" t="s">
        <v>418</v>
      </c>
      <c r="C985" s="483" t="s">
        <v>421</v>
      </c>
      <c r="D985" s="483" t="s">
        <v>441</v>
      </c>
      <c r="E985" s="484">
        <v>37072</v>
      </c>
      <c r="F985" s="483" t="s">
        <v>276</v>
      </c>
      <c r="G985" s="483">
        <v>0.4</v>
      </c>
      <c r="H985" s="483" t="s">
        <v>420</v>
      </c>
      <c r="I985" s="483" t="s">
        <v>32</v>
      </c>
      <c r="M985" s="483" t="s">
        <v>32</v>
      </c>
      <c r="N985" s="483">
        <v>64</v>
      </c>
      <c r="O985" s="483" t="s">
        <v>32</v>
      </c>
    </row>
    <row r="986" spans="1:15" ht="11.25">
      <c r="A986" s="483">
        <v>12390</v>
      </c>
      <c r="B986" s="483" t="s">
        <v>418</v>
      </c>
      <c r="C986" s="483" t="s">
        <v>421</v>
      </c>
      <c r="D986" s="483" t="s">
        <v>441</v>
      </c>
      <c r="E986" s="484">
        <v>37103</v>
      </c>
      <c r="F986" s="483" t="s">
        <v>276</v>
      </c>
      <c r="G986" s="483">
        <v>0.4</v>
      </c>
      <c r="H986" s="483" t="s">
        <v>420</v>
      </c>
      <c r="I986" s="483" t="s">
        <v>32</v>
      </c>
      <c r="M986" s="483" t="s">
        <v>32</v>
      </c>
      <c r="N986" s="483">
        <v>64</v>
      </c>
      <c r="O986" s="483" t="s">
        <v>32</v>
      </c>
    </row>
    <row r="987" spans="1:15" ht="11.25">
      <c r="A987" s="483">
        <v>12392</v>
      </c>
      <c r="B987" s="483" t="s">
        <v>418</v>
      </c>
      <c r="C987" s="483" t="s">
        <v>421</v>
      </c>
      <c r="D987" s="483" t="s">
        <v>441</v>
      </c>
      <c r="E987" s="484">
        <v>37134</v>
      </c>
      <c r="F987" s="483" t="s">
        <v>276</v>
      </c>
      <c r="G987" s="483">
        <v>0.4</v>
      </c>
      <c r="H987" s="483" t="s">
        <v>420</v>
      </c>
      <c r="I987" s="483" t="s">
        <v>32</v>
      </c>
      <c r="M987" s="483" t="s">
        <v>32</v>
      </c>
      <c r="N987" s="483">
        <v>64</v>
      </c>
      <c r="O987" s="483" t="s">
        <v>32</v>
      </c>
    </row>
    <row r="988" spans="1:15" ht="11.25">
      <c r="A988" s="483">
        <v>12394</v>
      </c>
      <c r="B988" s="483" t="s">
        <v>418</v>
      </c>
      <c r="C988" s="483" t="s">
        <v>421</v>
      </c>
      <c r="D988" s="483" t="s">
        <v>441</v>
      </c>
      <c r="E988" s="484">
        <v>37164</v>
      </c>
      <c r="F988" s="483" t="s">
        <v>276</v>
      </c>
      <c r="G988" s="483">
        <v>0.3</v>
      </c>
      <c r="H988" s="483" t="s">
        <v>420</v>
      </c>
      <c r="I988" s="483" t="s">
        <v>32</v>
      </c>
      <c r="M988" s="483" t="s">
        <v>32</v>
      </c>
      <c r="N988" s="483">
        <v>64</v>
      </c>
      <c r="O988" s="483" t="s">
        <v>32</v>
      </c>
    </row>
    <row r="989" spans="1:15" ht="11.25">
      <c r="A989" s="483">
        <v>12396</v>
      </c>
      <c r="B989" s="483" t="s">
        <v>418</v>
      </c>
      <c r="C989" s="483" t="s">
        <v>421</v>
      </c>
      <c r="D989" s="483" t="s">
        <v>441</v>
      </c>
      <c r="E989" s="484">
        <v>37195</v>
      </c>
      <c r="F989" s="483" t="s">
        <v>276</v>
      </c>
      <c r="G989" s="483">
        <v>0.3</v>
      </c>
      <c r="H989" s="483" t="s">
        <v>420</v>
      </c>
      <c r="I989" s="483" t="s">
        <v>32</v>
      </c>
      <c r="M989" s="483" t="s">
        <v>32</v>
      </c>
      <c r="N989" s="483">
        <v>64</v>
      </c>
      <c r="O989" s="483" t="s">
        <v>32</v>
      </c>
    </row>
    <row r="990" spans="1:15" ht="11.25">
      <c r="A990" s="483">
        <v>12398</v>
      </c>
      <c r="B990" s="483" t="s">
        <v>418</v>
      </c>
      <c r="C990" s="483" t="s">
        <v>421</v>
      </c>
      <c r="D990" s="483" t="s">
        <v>441</v>
      </c>
      <c r="E990" s="484">
        <v>37287</v>
      </c>
      <c r="F990" s="483" t="s">
        <v>276</v>
      </c>
      <c r="G990" s="483">
        <v>0.3</v>
      </c>
      <c r="H990" s="483" t="s">
        <v>420</v>
      </c>
      <c r="I990" s="483" t="s">
        <v>32</v>
      </c>
      <c r="M990" s="483" t="s">
        <v>32</v>
      </c>
      <c r="N990" s="483">
        <v>64</v>
      </c>
      <c r="O990" s="483" t="s">
        <v>32</v>
      </c>
    </row>
    <row r="991" spans="1:15" ht="11.25">
      <c r="A991" s="483">
        <v>12400</v>
      </c>
      <c r="B991" s="483" t="s">
        <v>418</v>
      </c>
      <c r="C991" s="483" t="s">
        <v>421</v>
      </c>
      <c r="D991" s="483" t="s">
        <v>441</v>
      </c>
      <c r="E991" s="484">
        <v>37315</v>
      </c>
      <c r="F991" s="483" t="s">
        <v>276</v>
      </c>
      <c r="G991" s="483">
        <v>0.3</v>
      </c>
      <c r="H991" s="483" t="s">
        <v>420</v>
      </c>
      <c r="I991" s="483" t="s">
        <v>32</v>
      </c>
      <c r="M991" s="483" t="s">
        <v>32</v>
      </c>
      <c r="N991" s="483">
        <v>64</v>
      </c>
      <c r="O991" s="483" t="s">
        <v>32</v>
      </c>
    </row>
    <row r="992" spans="1:15" ht="11.25">
      <c r="A992" s="483">
        <v>12402</v>
      </c>
      <c r="B992" s="483" t="s">
        <v>418</v>
      </c>
      <c r="C992" s="483" t="s">
        <v>421</v>
      </c>
      <c r="D992" s="483" t="s">
        <v>441</v>
      </c>
      <c r="E992" s="484">
        <v>37376</v>
      </c>
      <c r="F992" s="483" t="s">
        <v>276</v>
      </c>
      <c r="G992" s="483">
        <v>0.3</v>
      </c>
      <c r="H992" s="483" t="s">
        <v>420</v>
      </c>
      <c r="I992" s="483" t="s">
        <v>32</v>
      </c>
      <c r="M992" s="483" t="s">
        <v>32</v>
      </c>
      <c r="N992" s="483">
        <v>64</v>
      </c>
      <c r="O992" s="483" t="s">
        <v>32</v>
      </c>
    </row>
    <row r="993" spans="1:15" ht="11.25">
      <c r="A993" s="483">
        <v>12404</v>
      </c>
      <c r="B993" s="483" t="s">
        <v>418</v>
      </c>
      <c r="C993" s="483" t="s">
        <v>421</v>
      </c>
      <c r="D993" s="483" t="s">
        <v>441</v>
      </c>
      <c r="E993" s="484">
        <v>37468</v>
      </c>
      <c r="F993" s="483" t="s">
        <v>276</v>
      </c>
      <c r="G993" s="483">
        <v>0.3</v>
      </c>
      <c r="H993" s="483" t="s">
        <v>420</v>
      </c>
      <c r="I993" s="483" t="s">
        <v>32</v>
      </c>
      <c r="M993" s="483" t="s">
        <v>32</v>
      </c>
      <c r="N993" s="483">
        <v>64</v>
      </c>
      <c r="O993" s="483" t="s">
        <v>32</v>
      </c>
    </row>
    <row r="994" spans="1:15" ht="11.25">
      <c r="A994" s="483">
        <v>12406</v>
      </c>
      <c r="B994" s="483" t="s">
        <v>418</v>
      </c>
      <c r="C994" s="483" t="s">
        <v>421</v>
      </c>
      <c r="D994" s="483" t="s">
        <v>441</v>
      </c>
      <c r="E994" s="484">
        <v>37499</v>
      </c>
      <c r="F994" s="483" t="s">
        <v>276</v>
      </c>
      <c r="G994" s="483">
        <v>0.3</v>
      </c>
      <c r="H994" s="483" t="s">
        <v>420</v>
      </c>
      <c r="I994" s="483" t="s">
        <v>32</v>
      </c>
      <c r="M994" s="483" t="s">
        <v>32</v>
      </c>
      <c r="N994" s="483">
        <v>64</v>
      </c>
      <c r="O994" s="483" t="s">
        <v>32</v>
      </c>
    </row>
    <row r="995" spans="1:15" ht="11.25">
      <c r="A995" s="483">
        <v>12408</v>
      </c>
      <c r="B995" s="483" t="s">
        <v>418</v>
      </c>
      <c r="C995" s="483" t="s">
        <v>421</v>
      </c>
      <c r="D995" s="483" t="s">
        <v>441</v>
      </c>
      <c r="E995" s="484">
        <v>37529</v>
      </c>
      <c r="F995" s="483" t="s">
        <v>276</v>
      </c>
      <c r="G995" s="483">
        <v>0.3</v>
      </c>
      <c r="H995" s="483" t="s">
        <v>420</v>
      </c>
      <c r="I995" s="483" t="s">
        <v>32</v>
      </c>
      <c r="M995" s="483" t="s">
        <v>32</v>
      </c>
      <c r="N995" s="483">
        <v>64</v>
      </c>
      <c r="O995" s="483" t="s">
        <v>32</v>
      </c>
    </row>
    <row r="996" spans="1:15" ht="11.25">
      <c r="A996" s="483">
        <v>12410</v>
      </c>
      <c r="B996" s="483" t="s">
        <v>418</v>
      </c>
      <c r="C996" s="483" t="s">
        <v>421</v>
      </c>
      <c r="D996" s="483" t="s">
        <v>441</v>
      </c>
      <c r="E996" s="484">
        <v>37560</v>
      </c>
      <c r="F996" s="483" t="s">
        <v>276</v>
      </c>
      <c r="G996" s="483">
        <v>0.3</v>
      </c>
      <c r="H996" s="483" t="s">
        <v>420</v>
      </c>
      <c r="I996" s="483" t="s">
        <v>32</v>
      </c>
      <c r="M996" s="483" t="s">
        <v>32</v>
      </c>
      <c r="N996" s="483">
        <v>64</v>
      </c>
      <c r="O996" s="483" t="s">
        <v>32</v>
      </c>
    </row>
    <row r="997" spans="1:15" ht="11.25">
      <c r="A997" s="483">
        <v>12412</v>
      </c>
      <c r="B997" s="483" t="s">
        <v>418</v>
      </c>
      <c r="C997" s="483" t="s">
        <v>421</v>
      </c>
      <c r="D997" s="483" t="s">
        <v>441</v>
      </c>
      <c r="E997" s="484">
        <v>37590</v>
      </c>
      <c r="F997" s="483" t="s">
        <v>276</v>
      </c>
      <c r="G997" s="483">
        <v>0.3</v>
      </c>
      <c r="H997" s="483" t="s">
        <v>420</v>
      </c>
      <c r="I997" s="483" t="s">
        <v>32</v>
      </c>
      <c r="M997" s="483" t="s">
        <v>32</v>
      </c>
      <c r="N997" s="483">
        <v>64</v>
      </c>
      <c r="O997" s="483" t="s">
        <v>32</v>
      </c>
    </row>
    <row r="998" spans="1:15" ht="11.25">
      <c r="A998" s="483">
        <v>12414</v>
      </c>
      <c r="B998" s="483" t="s">
        <v>418</v>
      </c>
      <c r="C998" s="483" t="s">
        <v>421</v>
      </c>
      <c r="D998" s="483" t="s">
        <v>441</v>
      </c>
      <c r="E998" s="484">
        <v>37621</v>
      </c>
      <c r="F998" s="483" t="s">
        <v>276</v>
      </c>
      <c r="G998" s="483">
        <v>0.4</v>
      </c>
      <c r="H998" s="483" t="s">
        <v>420</v>
      </c>
      <c r="I998" s="483" t="s">
        <v>32</v>
      </c>
      <c r="M998" s="483" t="s">
        <v>32</v>
      </c>
      <c r="N998" s="483">
        <v>64</v>
      </c>
      <c r="O998" s="483" t="s">
        <v>32</v>
      </c>
    </row>
    <row r="999" spans="1:15" ht="11.25">
      <c r="A999" s="483">
        <v>12416</v>
      </c>
      <c r="B999" s="483" t="s">
        <v>418</v>
      </c>
      <c r="C999" s="483" t="s">
        <v>421</v>
      </c>
      <c r="D999" s="483" t="s">
        <v>441</v>
      </c>
      <c r="E999" s="484">
        <v>37652</v>
      </c>
      <c r="F999" s="483" t="s">
        <v>276</v>
      </c>
      <c r="G999" s="483">
        <v>0.3</v>
      </c>
      <c r="H999" s="483" t="s">
        <v>420</v>
      </c>
      <c r="I999" s="483" t="s">
        <v>32</v>
      </c>
      <c r="M999" s="483" t="s">
        <v>32</v>
      </c>
      <c r="N999" s="483">
        <v>64</v>
      </c>
      <c r="O999" s="483" t="s">
        <v>32</v>
      </c>
    </row>
    <row r="1000" spans="1:15" ht="11.25">
      <c r="A1000" s="483">
        <v>12418</v>
      </c>
      <c r="B1000" s="483" t="s">
        <v>418</v>
      </c>
      <c r="C1000" s="483" t="s">
        <v>421</v>
      </c>
      <c r="D1000" s="483" t="s">
        <v>441</v>
      </c>
      <c r="E1000" s="484">
        <v>37680</v>
      </c>
      <c r="F1000" s="483" t="s">
        <v>276</v>
      </c>
      <c r="G1000" s="483">
        <v>0.3</v>
      </c>
      <c r="H1000" s="483" t="s">
        <v>420</v>
      </c>
      <c r="I1000" s="483" t="s">
        <v>32</v>
      </c>
      <c r="M1000" s="483" t="s">
        <v>32</v>
      </c>
      <c r="N1000" s="483">
        <v>64</v>
      </c>
      <c r="O1000" s="483" t="s">
        <v>32</v>
      </c>
    </row>
    <row r="1001" ht="11.25">
      <c r="E1001" s="484"/>
    </row>
    <row r="1002" ht="11.25">
      <c r="E1002" s="484"/>
    </row>
    <row r="1003" spans="1:15" ht="11.25">
      <c r="A1003" s="483">
        <v>12419</v>
      </c>
      <c r="B1003" s="483" t="s">
        <v>418</v>
      </c>
      <c r="C1003" s="483" t="s">
        <v>419</v>
      </c>
      <c r="D1003" s="483" t="s">
        <v>442</v>
      </c>
      <c r="E1003" s="484">
        <v>36739</v>
      </c>
      <c r="F1003" s="483" t="s">
        <v>276</v>
      </c>
      <c r="G1003" s="483">
        <v>0.47</v>
      </c>
      <c r="H1003" s="483" t="s">
        <v>420</v>
      </c>
      <c r="I1003" s="483" t="s">
        <v>32</v>
      </c>
      <c r="M1003" s="483" t="s">
        <v>32</v>
      </c>
      <c r="N1003" s="483">
        <v>73</v>
      </c>
      <c r="O1003" s="483" t="s">
        <v>32</v>
      </c>
    </row>
    <row r="1004" spans="1:15" ht="11.25">
      <c r="A1004" s="483">
        <v>12421</v>
      </c>
      <c r="B1004" s="483" t="s">
        <v>418</v>
      </c>
      <c r="C1004" s="483" t="s">
        <v>419</v>
      </c>
      <c r="D1004" s="483" t="s">
        <v>442</v>
      </c>
      <c r="E1004" s="484">
        <v>36782</v>
      </c>
      <c r="F1004" s="483" t="s">
        <v>276</v>
      </c>
      <c r="G1004" s="483">
        <v>0.3</v>
      </c>
      <c r="H1004" s="483" t="s">
        <v>420</v>
      </c>
      <c r="I1004" s="483" t="s">
        <v>32</v>
      </c>
      <c r="M1004" s="483" t="s">
        <v>32</v>
      </c>
      <c r="N1004" s="483">
        <v>73</v>
      </c>
      <c r="O1004" s="483" t="s">
        <v>32</v>
      </c>
    </row>
    <row r="1005" spans="1:15" ht="11.25">
      <c r="A1005" s="483">
        <v>12423</v>
      </c>
      <c r="B1005" s="483" t="s">
        <v>418</v>
      </c>
      <c r="C1005" s="483" t="s">
        <v>419</v>
      </c>
      <c r="D1005" s="483" t="s">
        <v>442</v>
      </c>
      <c r="E1005" s="484">
        <v>36803</v>
      </c>
      <c r="F1005" s="483" t="s">
        <v>276</v>
      </c>
      <c r="G1005" s="483">
        <v>0.3</v>
      </c>
      <c r="H1005" s="483" t="s">
        <v>420</v>
      </c>
      <c r="I1005" s="483" t="s">
        <v>32</v>
      </c>
      <c r="M1005" s="483" t="s">
        <v>32</v>
      </c>
      <c r="N1005" s="483">
        <v>73</v>
      </c>
      <c r="O1005" s="483" t="s">
        <v>32</v>
      </c>
    </row>
    <row r="1006" spans="1:15" ht="11.25">
      <c r="A1006" s="483">
        <v>12425</v>
      </c>
      <c r="B1006" s="483" t="s">
        <v>418</v>
      </c>
      <c r="C1006" s="483" t="s">
        <v>419</v>
      </c>
      <c r="D1006" s="483" t="s">
        <v>442</v>
      </c>
      <c r="E1006" s="484">
        <v>36831</v>
      </c>
      <c r="F1006" s="483" t="s">
        <v>276</v>
      </c>
      <c r="G1006" s="483">
        <v>0.3</v>
      </c>
      <c r="H1006" s="483" t="s">
        <v>420</v>
      </c>
      <c r="I1006" s="483" t="s">
        <v>32</v>
      </c>
      <c r="M1006" s="483" t="s">
        <v>32</v>
      </c>
      <c r="N1006" s="483">
        <v>73</v>
      </c>
      <c r="O1006" s="483" t="s">
        <v>32</v>
      </c>
    </row>
    <row r="1007" spans="1:15" ht="11.25">
      <c r="A1007" s="483">
        <v>12427</v>
      </c>
      <c r="B1007" s="483" t="s">
        <v>418</v>
      </c>
      <c r="C1007" s="483" t="s">
        <v>419</v>
      </c>
      <c r="D1007" s="483" t="s">
        <v>442</v>
      </c>
      <c r="E1007" s="484">
        <v>36865</v>
      </c>
      <c r="F1007" s="483" t="s">
        <v>276</v>
      </c>
      <c r="G1007" s="483">
        <v>0.3</v>
      </c>
      <c r="H1007" s="483" t="s">
        <v>420</v>
      </c>
      <c r="I1007" s="483" t="s">
        <v>32</v>
      </c>
      <c r="M1007" s="483" t="s">
        <v>32</v>
      </c>
      <c r="N1007" s="483">
        <v>73</v>
      </c>
      <c r="O1007" s="483" t="s">
        <v>32</v>
      </c>
    </row>
    <row r="1008" spans="1:15" ht="11.25">
      <c r="A1008" s="483">
        <v>12429</v>
      </c>
      <c r="B1008" s="483" t="s">
        <v>418</v>
      </c>
      <c r="C1008" s="483" t="s">
        <v>419</v>
      </c>
      <c r="D1008" s="483" t="s">
        <v>442</v>
      </c>
      <c r="E1008" s="484">
        <v>36894</v>
      </c>
      <c r="F1008" s="483" t="s">
        <v>276</v>
      </c>
      <c r="G1008" s="483">
        <v>0.3</v>
      </c>
      <c r="H1008" s="483" t="s">
        <v>420</v>
      </c>
      <c r="I1008" s="483" t="s">
        <v>32</v>
      </c>
      <c r="M1008" s="483" t="s">
        <v>32</v>
      </c>
      <c r="N1008" s="483">
        <v>73</v>
      </c>
      <c r="O1008" s="483" t="s">
        <v>32</v>
      </c>
    </row>
    <row r="1009" spans="1:15" ht="11.25">
      <c r="A1009" s="483">
        <v>12431</v>
      </c>
      <c r="B1009" s="483" t="s">
        <v>418</v>
      </c>
      <c r="C1009" s="483" t="s">
        <v>419</v>
      </c>
      <c r="D1009" s="483" t="s">
        <v>442</v>
      </c>
      <c r="E1009" s="484">
        <v>36927</v>
      </c>
      <c r="F1009" s="483" t="s">
        <v>276</v>
      </c>
      <c r="G1009" s="483">
        <v>0.3</v>
      </c>
      <c r="H1009" s="483" t="s">
        <v>420</v>
      </c>
      <c r="I1009" s="483" t="s">
        <v>32</v>
      </c>
      <c r="M1009" s="483" t="s">
        <v>32</v>
      </c>
      <c r="N1009" s="483">
        <v>73</v>
      </c>
      <c r="O1009" s="483" t="s">
        <v>32</v>
      </c>
    </row>
    <row r="1010" spans="1:15" ht="11.25">
      <c r="A1010" s="483">
        <v>12433</v>
      </c>
      <c r="B1010" s="483" t="s">
        <v>418</v>
      </c>
      <c r="C1010" s="483" t="s">
        <v>419</v>
      </c>
      <c r="D1010" s="483" t="s">
        <v>442</v>
      </c>
      <c r="E1010" s="484">
        <v>36958</v>
      </c>
      <c r="F1010" s="483" t="s">
        <v>276</v>
      </c>
      <c r="G1010" s="483">
        <v>0.3</v>
      </c>
      <c r="H1010" s="483" t="s">
        <v>420</v>
      </c>
      <c r="I1010" s="483" t="s">
        <v>32</v>
      </c>
      <c r="M1010" s="483" t="s">
        <v>32</v>
      </c>
      <c r="N1010" s="483">
        <v>73</v>
      </c>
      <c r="O1010" s="483" t="s">
        <v>32</v>
      </c>
    </row>
    <row r="1011" spans="1:15" ht="11.25">
      <c r="A1011" s="483">
        <v>12435</v>
      </c>
      <c r="B1011" s="483" t="s">
        <v>418</v>
      </c>
      <c r="C1011" s="483" t="s">
        <v>419</v>
      </c>
      <c r="D1011" s="483" t="s">
        <v>442</v>
      </c>
      <c r="E1011" s="484">
        <v>36984</v>
      </c>
      <c r="F1011" s="483" t="s">
        <v>276</v>
      </c>
      <c r="G1011" s="483">
        <v>0.3</v>
      </c>
      <c r="H1011" s="483" t="s">
        <v>420</v>
      </c>
      <c r="I1011" s="483" t="s">
        <v>32</v>
      </c>
      <c r="M1011" s="483" t="s">
        <v>32</v>
      </c>
      <c r="N1011" s="483">
        <v>73</v>
      </c>
      <c r="O1011" s="483" t="s">
        <v>32</v>
      </c>
    </row>
    <row r="1012" spans="1:15" ht="11.25">
      <c r="A1012" s="483">
        <v>12437</v>
      </c>
      <c r="B1012" s="483" t="s">
        <v>418</v>
      </c>
      <c r="C1012" s="483" t="s">
        <v>419</v>
      </c>
      <c r="D1012" s="483" t="s">
        <v>442</v>
      </c>
      <c r="E1012" s="484">
        <v>37012</v>
      </c>
      <c r="F1012" s="483" t="s">
        <v>276</v>
      </c>
      <c r="G1012" s="483">
        <v>0.3</v>
      </c>
      <c r="H1012" s="483" t="s">
        <v>420</v>
      </c>
      <c r="I1012" s="483" t="s">
        <v>32</v>
      </c>
      <c r="M1012" s="483" t="s">
        <v>32</v>
      </c>
      <c r="N1012" s="483">
        <v>73</v>
      </c>
      <c r="O1012" s="483" t="s">
        <v>32</v>
      </c>
    </row>
    <row r="1013" spans="1:15" ht="11.25">
      <c r="A1013" s="483">
        <v>12439</v>
      </c>
      <c r="B1013" s="483" t="s">
        <v>418</v>
      </c>
      <c r="C1013" s="483" t="s">
        <v>419</v>
      </c>
      <c r="D1013" s="483" t="s">
        <v>442</v>
      </c>
      <c r="E1013" s="484">
        <v>37047</v>
      </c>
      <c r="F1013" s="483" t="s">
        <v>276</v>
      </c>
      <c r="G1013" s="483">
        <v>0.4</v>
      </c>
      <c r="H1013" s="483" t="s">
        <v>420</v>
      </c>
      <c r="I1013" s="483" t="s">
        <v>32</v>
      </c>
      <c r="M1013" s="483" t="s">
        <v>32</v>
      </c>
      <c r="N1013" s="483">
        <v>73</v>
      </c>
      <c r="O1013" s="483" t="s">
        <v>32</v>
      </c>
    </row>
    <row r="1014" spans="1:15" ht="11.25">
      <c r="A1014" s="483">
        <v>12441</v>
      </c>
      <c r="B1014" s="483" t="s">
        <v>418</v>
      </c>
      <c r="C1014" s="483" t="s">
        <v>419</v>
      </c>
      <c r="D1014" s="483" t="s">
        <v>442</v>
      </c>
      <c r="E1014" s="484">
        <v>37074</v>
      </c>
      <c r="F1014" s="483" t="s">
        <v>276</v>
      </c>
      <c r="G1014" s="483">
        <v>0.4</v>
      </c>
      <c r="H1014" s="483" t="s">
        <v>420</v>
      </c>
      <c r="I1014" s="483" t="s">
        <v>32</v>
      </c>
      <c r="M1014" s="483" t="s">
        <v>32</v>
      </c>
      <c r="N1014" s="483">
        <v>73</v>
      </c>
      <c r="O1014" s="483" t="s">
        <v>32</v>
      </c>
    </row>
    <row r="1015" spans="1:15" ht="11.25">
      <c r="A1015" s="483">
        <v>12443</v>
      </c>
      <c r="B1015" s="483" t="s">
        <v>418</v>
      </c>
      <c r="C1015" s="483" t="s">
        <v>419</v>
      </c>
      <c r="D1015" s="483" t="s">
        <v>442</v>
      </c>
      <c r="E1015" s="484">
        <v>37104</v>
      </c>
      <c r="F1015" s="483" t="s">
        <v>276</v>
      </c>
      <c r="G1015" s="483">
        <v>0.4</v>
      </c>
      <c r="H1015" s="483" t="s">
        <v>420</v>
      </c>
      <c r="I1015" s="483" t="s">
        <v>32</v>
      </c>
      <c r="M1015" s="483" t="s">
        <v>32</v>
      </c>
      <c r="N1015" s="483">
        <v>73</v>
      </c>
      <c r="O1015" s="483" t="s">
        <v>32</v>
      </c>
    </row>
    <row r="1016" spans="1:15" ht="11.25">
      <c r="A1016" s="483">
        <v>12445</v>
      </c>
      <c r="B1016" s="483" t="s">
        <v>418</v>
      </c>
      <c r="C1016" s="483" t="s">
        <v>419</v>
      </c>
      <c r="D1016" s="483" t="s">
        <v>442</v>
      </c>
      <c r="E1016" s="484">
        <v>37138</v>
      </c>
      <c r="F1016" s="483" t="s">
        <v>276</v>
      </c>
      <c r="G1016" s="483">
        <v>0.3</v>
      </c>
      <c r="H1016" s="483" t="s">
        <v>420</v>
      </c>
      <c r="I1016" s="483" t="s">
        <v>32</v>
      </c>
      <c r="M1016" s="483" t="s">
        <v>32</v>
      </c>
      <c r="N1016" s="483">
        <v>73</v>
      </c>
      <c r="O1016" s="483" t="s">
        <v>32</v>
      </c>
    </row>
    <row r="1017" spans="1:15" ht="11.25">
      <c r="A1017" s="483">
        <v>12447</v>
      </c>
      <c r="B1017" s="483" t="s">
        <v>418</v>
      </c>
      <c r="C1017" s="483" t="s">
        <v>419</v>
      </c>
      <c r="D1017" s="483" t="s">
        <v>442</v>
      </c>
      <c r="E1017" s="484">
        <v>37166</v>
      </c>
      <c r="F1017" s="483" t="s">
        <v>276</v>
      </c>
      <c r="G1017" s="483">
        <v>0.3</v>
      </c>
      <c r="H1017" s="483" t="s">
        <v>420</v>
      </c>
      <c r="I1017" s="483" t="s">
        <v>32</v>
      </c>
      <c r="M1017" s="483" t="s">
        <v>32</v>
      </c>
      <c r="N1017" s="483">
        <v>73</v>
      </c>
      <c r="O1017" s="483" t="s">
        <v>32</v>
      </c>
    </row>
    <row r="1018" spans="1:15" ht="11.25">
      <c r="A1018" s="483">
        <v>12449</v>
      </c>
      <c r="B1018" s="483" t="s">
        <v>418</v>
      </c>
      <c r="C1018" s="483" t="s">
        <v>419</v>
      </c>
      <c r="D1018" s="483" t="s">
        <v>442</v>
      </c>
      <c r="E1018" s="484">
        <v>37259</v>
      </c>
      <c r="F1018" s="483" t="s">
        <v>276</v>
      </c>
      <c r="G1018" s="483">
        <v>0.3</v>
      </c>
      <c r="H1018" s="483" t="s">
        <v>420</v>
      </c>
      <c r="I1018" s="483" t="s">
        <v>32</v>
      </c>
      <c r="M1018" s="483" t="s">
        <v>32</v>
      </c>
      <c r="N1018" s="483">
        <v>73</v>
      </c>
      <c r="O1018" s="483" t="s">
        <v>32</v>
      </c>
    </row>
    <row r="1019" spans="1:15" ht="11.25">
      <c r="A1019" s="483">
        <v>12451</v>
      </c>
      <c r="B1019" s="483" t="s">
        <v>418</v>
      </c>
      <c r="C1019" s="483" t="s">
        <v>419</v>
      </c>
      <c r="D1019" s="483" t="s">
        <v>442</v>
      </c>
      <c r="E1019" s="484">
        <v>37292</v>
      </c>
      <c r="F1019" s="483" t="s">
        <v>276</v>
      </c>
      <c r="G1019" s="483">
        <v>0.3</v>
      </c>
      <c r="H1019" s="483" t="s">
        <v>420</v>
      </c>
      <c r="I1019" s="483" t="s">
        <v>32</v>
      </c>
      <c r="M1019" s="483" t="s">
        <v>32</v>
      </c>
      <c r="N1019" s="483">
        <v>73</v>
      </c>
      <c r="O1019" s="483" t="s">
        <v>32</v>
      </c>
    </row>
    <row r="1020" spans="1:15" ht="11.25">
      <c r="A1020" s="483">
        <v>12453</v>
      </c>
      <c r="B1020" s="483" t="s">
        <v>418</v>
      </c>
      <c r="C1020" s="483" t="s">
        <v>419</v>
      </c>
      <c r="D1020" s="483" t="s">
        <v>442</v>
      </c>
      <c r="E1020" s="484">
        <v>37348</v>
      </c>
      <c r="F1020" s="483" t="s">
        <v>276</v>
      </c>
      <c r="G1020" s="483">
        <v>0.3</v>
      </c>
      <c r="H1020" s="483" t="s">
        <v>420</v>
      </c>
      <c r="I1020" s="483" t="s">
        <v>32</v>
      </c>
      <c r="M1020" s="483" t="s">
        <v>32</v>
      </c>
      <c r="N1020" s="483">
        <v>73</v>
      </c>
      <c r="O1020" s="483" t="s">
        <v>32</v>
      </c>
    </row>
    <row r="1021" spans="1:15" ht="11.25">
      <c r="A1021" s="483">
        <v>12455</v>
      </c>
      <c r="B1021" s="483" t="s">
        <v>418</v>
      </c>
      <c r="C1021" s="483" t="s">
        <v>419</v>
      </c>
      <c r="D1021" s="483" t="s">
        <v>442</v>
      </c>
      <c r="E1021" s="484">
        <v>37439</v>
      </c>
      <c r="F1021" s="483" t="s">
        <v>276</v>
      </c>
      <c r="G1021" s="483">
        <v>0.3</v>
      </c>
      <c r="H1021" s="483" t="s">
        <v>420</v>
      </c>
      <c r="I1021" s="483" t="s">
        <v>32</v>
      </c>
      <c r="M1021" s="483" t="s">
        <v>32</v>
      </c>
      <c r="N1021" s="483">
        <v>73</v>
      </c>
      <c r="O1021" s="483" t="s">
        <v>32</v>
      </c>
    </row>
    <row r="1022" spans="1:15" ht="11.25">
      <c r="A1022" s="483">
        <v>12457</v>
      </c>
      <c r="B1022" s="483" t="s">
        <v>418</v>
      </c>
      <c r="C1022" s="483" t="s">
        <v>419</v>
      </c>
      <c r="D1022" s="483" t="s">
        <v>442</v>
      </c>
      <c r="E1022" s="484">
        <v>37475</v>
      </c>
      <c r="F1022" s="483" t="s">
        <v>276</v>
      </c>
      <c r="G1022" s="483">
        <v>0.3</v>
      </c>
      <c r="H1022" s="483" t="s">
        <v>420</v>
      </c>
      <c r="I1022" s="483" t="s">
        <v>32</v>
      </c>
      <c r="M1022" s="483" t="s">
        <v>32</v>
      </c>
      <c r="N1022" s="483">
        <v>73</v>
      </c>
      <c r="O1022" s="483" t="s">
        <v>32</v>
      </c>
    </row>
    <row r="1023" spans="1:15" ht="11.25">
      <c r="A1023" s="483">
        <v>12459</v>
      </c>
      <c r="B1023" s="483" t="s">
        <v>418</v>
      </c>
      <c r="C1023" s="483" t="s">
        <v>419</v>
      </c>
      <c r="D1023" s="483" t="s">
        <v>442</v>
      </c>
      <c r="E1023" s="484">
        <v>37503</v>
      </c>
      <c r="F1023" s="483" t="s">
        <v>276</v>
      </c>
      <c r="G1023" s="483">
        <v>0.3</v>
      </c>
      <c r="H1023" s="483" t="s">
        <v>420</v>
      </c>
      <c r="I1023" s="483" t="s">
        <v>32</v>
      </c>
      <c r="M1023" s="483" t="s">
        <v>32</v>
      </c>
      <c r="N1023" s="483">
        <v>73</v>
      </c>
      <c r="O1023" s="483" t="s">
        <v>32</v>
      </c>
    </row>
    <row r="1024" spans="1:15" ht="11.25">
      <c r="A1024" s="483">
        <v>12461</v>
      </c>
      <c r="B1024" s="483" t="s">
        <v>418</v>
      </c>
      <c r="C1024" s="483" t="s">
        <v>419</v>
      </c>
      <c r="D1024" s="483" t="s">
        <v>442</v>
      </c>
      <c r="E1024" s="484">
        <v>37531</v>
      </c>
      <c r="F1024" s="483" t="s">
        <v>276</v>
      </c>
      <c r="G1024" s="483">
        <v>0.3</v>
      </c>
      <c r="H1024" s="483" t="s">
        <v>420</v>
      </c>
      <c r="I1024" s="483" t="s">
        <v>32</v>
      </c>
      <c r="M1024" s="483" t="s">
        <v>32</v>
      </c>
      <c r="N1024" s="483">
        <v>73</v>
      </c>
      <c r="O1024" s="483" t="s">
        <v>32</v>
      </c>
    </row>
    <row r="1025" spans="1:15" ht="11.25">
      <c r="A1025" s="483">
        <v>12463</v>
      </c>
      <c r="B1025" s="483" t="s">
        <v>418</v>
      </c>
      <c r="C1025" s="483" t="s">
        <v>419</v>
      </c>
      <c r="D1025" s="483" t="s">
        <v>442</v>
      </c>
      <c r="E1025" s="484">
        <v>37566</v>
      </c>
      <c r="F1025" s="483" t="s">
        <v>276</v>
      </c>
      <c r="G1025" s="483">
        <v>0.3</v>
      </c>
      <c r="H1025" s="483" t="s">
        <v>420</v>
      </c>
      <c r="I1025" s="483" t="s">
        <v>32</v>
      </c>
      <c r="M1025" s="483" t="s">
        <v>32</v>
      </c>
      <c r="N1025" s="483">
        <v>73</v>
      </c>
      <c r="O1025" s="483" t="s">
        <v>32</v>
      </c>
    </row>
    <row r="1026" spans="1:15" ht="11.25">
      <c r="A1026" s="483">
        <v>12465</v>
      </c>
      <c r="B1026" s="483" t="s">
        <v>418</v>
      </c>
      <c r="C1026" s="483" t="s">
        <v>419</v>
      </c>
      <c r="D1026" s="483" t="s">
        <v>442</v>
      </c>
      <c r="E1026" s="484">
        <v>37594</v>
      </c>
      <c r="F1026" s="483" t="s">
        <v>276</v>
      </c>
      <c r="G1026" s="483">
        <v>0.4</v>
      </c>
      <c r="H1026" s="483" t="s">
        <v>420</v>
      </c>
      <c r="I1026" s="483" t="s">
        <v>32</v>
      </c>
      <c r="M1026" s="483" t="s">
        <v>32</v>
      </c>
      <c r="N1026" s="483">
        <v>73</v>
      </c>
      <c r="O1026" s="483" t="s">
        <v>32</v>
      </c>
    </row>
    <row r="1027" spans="1:15" ht="11.25">
      <c r="A1027" s="483">
        <v>12467</v>
      </c>
      <c r="B1027" s="483" t="s">
        <v>418</v>
      </c>
      <c r="C1027" s="483" t="s">
        <v>419</v>
      </c>
      <c r="D1027" s="483" t="s">
        <v>442</v>
      </c>
      <c r="E1027" s="484">
        <v>37623</v>
      </c>
      <c r="F1027" s="483" t="s">
        <v>276</v>
      </c>
      <c r="G1027" s="483">
        <v>0.3</v>
      </c>
      <c r="H1027" s="483" t="s">
        <v>420</v>
      </c>
      <c r="I1027" s="483" t="s">
        <v>32</v>
      </c>
      <c r="M1027" s="483" t="s">
        <v>32</v>
      </c>
      <c r="N1027" s="483">
        <v>73</v>
      </c>
      <c r="O1027" s="483" t="s">
        <v>32</v>
      </c>
    </row>
    <row r="1028" spans="1:18" ht="11.25">
      <c r="A1028" s="483">
        <v>12469</v>
      </c>
      <c r="B1028" s="483" t="s">
        <v>418</v>
      </c>
      <c r="C1028" s="483" t="s">
        <v>419</v>
      </c>
      <c r="D1028" s="483" t="s">
        <v>442</v>
      </c>
      <c r="E1028" s="484">
        <v>37658</v>
      </c>
      <c r="F1028" s="483" t="s">
        <v>276</v>
      </c>
      <c r="G1028" s="483">
        <v>0.3</v>
      </c>
      <c r="H1028" s="483" t="s">
        <v>420</v>
      </c>
      <c r="I1028" s="483" t="s">
        <v>32</v>
      </c>
      <c r="M1028" s="483" t="s">
        <v>32</v>
      </c>
      <c r="N1028" s="483">
        <v>73</v>
      </c>
      <c r="O1028" s="483" t="s">
        <v>32</v>
      </c>
      <c r="Q1028" s="486" t="s">
        <v>276</v>
      </c>
      <c r="R1028" s="486">
        <v>0.3</v>
      </c>
    </row>
    <row r="1029" ht="11.25">
      <c r="E1029" s="484"/>
    </row>
    <row r="1030" ht="11.25">
      <c r="E1030" s="484"/>
    </row>
    <row r="1031" spans="1:15" ht="11.25">
      <c r="A1031" s="483">
        <v>12420</v>
      </c>
      <c r="B1031" s="483" t="s">
        <v>418</v>
      </c>
      <c r="C1031" s="483" t="s">
        <v>421</v>
      </c>
      <c r="D1031" s="483" t="s">
        <v>442</v>
      </c>
      <c r="E1031" s="484">
        <v>36769</v>
      </c>
      <c r="F1031" s="483" t="s">
        <v>276</v>
      </c>
      <c r="G1031" s="483">
        <v>0.47</v>
      </c>
      <c r="H1031" s="483" t="s">
        <v>420</v>
      </c>
      <c r="I1031" s="483" t="s">
        <v>32</v>
      </c>
      <c r="M1031" s="483" t="s">
        <v>32</v>
      </c>
      <c r="N1031" s="483">
        <v>73</v>
      </c>
      <c r="O1031" s="483" t="s">
        <v>32</v>
      </c>
    </row>
    <row r="1032" spans="1:15" ht="11.25">
      <c r="A1032" s="483">
        <v>12422</v>
      </c>
      <c r="B1032" s="483" t="s">
        <v>418</v>
      </c>
      <c r="C1032" s="483" t="s">
        <v>421</v>
      </c>
      <c r="D1032" s="483" t="s">
        <v>442</v>
      </c>
      <c r="E1032" s="484">
        <v>36799</v>
      </c>
      <c r="F1032" s="483" t="s">
        <v>276</v>
      </c>
      <c r="G1032" s="483">
        <v>0.3</v>
      </c>
      <c r="H1032" s="483" t="s">
        <v>420</v>
      </c>
      <c r="I1032" s="483" t="s">
        <v>32</v>
      </c>
      <c r="M1032" s="483" t="s">
        <v>32</v>
      </c>
      <c r="N1032" s="483">
        <v>73</v>
      </c>
      <c r="O1032" s="483" t="s">
        <v>32</v>
      </c>
    </row>
    <row r="1033" spans="1:15" ht="11.25">
      <c r="A1033" s="483">
        <v>12424</v>
      </c>
      <c r="B1033" s="483" t="s">
        <v>418</v>
      </c>
      <c r="C1033" s="483" t="s">
        <v>421</v>
      </c>
      <c r="D1033" s="483" t="s">
        <v>442</v>
      </c>
      <c r="E1033" s="484">
        <v>36830</v>
      </c>
      <c r="F1033" s="483" t="s">
        <v>276</v>
      </c>
      <c r="G1033" s="483">
        <v>0.3</v>
      </c>
      <c r="H1033" s="483" t="s">
        <v>420</v>
      </c>
      <c r="I1033" s="483" t="s">
        <v>32</v>
      </c>
      <c r="M1033" s="483" t="s">
        <v>32</v>
      </c>
      <c r="N1033" s="483">
        <v>73</v>
      </c>
      <c r="O1033" s="483" t="s">
        <v>32</v>
      </c>
    </row>
    <row r="1034" spans="1:15" ht="11.25">
      <c r="A1034" s="483">
        <v>12426</v>
      </c>
      <c r="B1034" s="483" t="s">
        <v>418</v>
      </c>
      <c r="C1034" s="483" t="s">
        <v>421</v>
      </c>
      <c r="D1034" s="483" t="s">
        <v>442</v>
      </c>
      <c r="E1034" s="484">
        <v>36860</v>
      </c>
      <c r="F1034" s="483" t="s">
        <v>276</v>
      </c>
      <c r="G1034" s="483">
        <v>0.3</v>
      </c>
      <c r="H1034" s="483" t="s">
        <v>420</v>
      </c>
      <c r="I1034" s="483" t="s">
        <v>32</v>
      </c>
      <c r="M1034" s="483" t="s">
        <v>32</v>
      </c>
      <c r="N1034" s="483">
        <v>73</v>
      </c>
      <c r="O1034" s="483" t="s">
        <v>32</v>
      </c>
    </row>
    <row r="1035" spans="1:15" ht="11.25">
      <c r="A1035" s="483">
        <v>12428</v>
      </c>
      <c r="B1035" s="483" t="s">
        <v>418</v>
      </c>
      <c r="C1035" s="483" t="s">
        <v>421</v>
      </c>
      <c r="D1035" s="483" t="s">
        <v>442</v>
      </c>
      <c r="E1035" s="484">
        <v>36891</v>
      </c>
      <c r="F1035" s="483" t="s">
        <v>276</v>
      </c>
      <c r="G1035" s="483">
        <v>0.3</v>
      </c>
      <c r="H1035" s="483" t="s">
        <v>420</v>
      </c>
      <c r="I1035" s="483" t="s">
        <v>32</v>
      </c>
      <c r="M1035" s="483" t="s">
        <v>32</v>
      </c>
      <c r="N1035" s="483">
        <v>73</v>
      </c>
      <c r="O1035" s="483" t="s">
        <v>32</v>
      </c>
    </row>
    <row r="1036" spans="1:15" ht="11.25">
      <c r="A1036" s="483">
        <v>12430</v>
      </c>
      <c r="B1036" s="483" t="s">
        <v>418</v>
      </c>
      <c r="C1036" s="483" t="s">
        <v>421</v>
      </c>
      <c r="D1036" s="483" t="s">
        <v>442</v>
      </c>
      <c r="E1036" s="484">
        <v>36922</v>
      </c>
      <c r="F1036" s="483" t="s">
        <v>276</v>
      </c>
      <c r="G1036" s="483">
        <v>0.3</v>
      </c>
      <c r="H1036" s="483" t="s">
        <v>420</v>
      </c>
      <c r="I1036" s="483" t="s">
        <v>32</v>
      </c>
      <c r="M1036" s="483" t="s">
        <v>32</v>
      </c>
      <c r="N1036" s="483">
        <v>73</v>
      </c>
      <c r="O1036" s="483" t="s">
        <v>32</v>
      </c>
    </row>
    <row r="1037" spans="1:15" ht="11.25">
      <c r="A1037" s="483">
        <v>12432</v>
      </c>
      <c r="B1037" s="483" t="s">
        <v>418</v>
      </c>
      <c r="C1037" s="483" t="s">
        <v>421</v>
      </c>
      <c r="D1037" s="483" t="s">
        <v>442</v>
      </c>
      <c r="E1037" s="484">
        <v>36950</v>
      </c>
      <c r="F1037" s="483" t="s">
        <v>276</v>
      </c>
      <c r="G1037" s="483">
        <v>0.3</v>
      </c>
      <c r="H1037" s="483" t="s">
        <v>420</v>
      </c>
      <c r="I1037" s="483" t="s">
        <v>32</v>
      </c>
      <c r="M1037" s="483" t="s">
        <v>32</v>
      </c>
      <c r="N1037" s="483">
        <v>73</v>
      </c>
      <c r="O1037" s="483" t="s">
        <v>32</v>
      </c>
    </row>
    <row r="1038" spans="1:15" ht="11.25">
      <c r="A1038" s="483">
        <v>12434</v>
      </c>
      <c r="B1038" s="483" t="s">
        <v>418</v>
      </c>
      <c r="C1038" s="483" t="s">
        <v>421</v>
      </c>
      <c r="D1038" s="483" t="s">
        <v>442</v>
      </c>
      <c r="E1038" s="484">
        <v>36981</v>
      </c>
      <c r="F1038" s="483" t="s">
        <v>276</v>
      </c>
      <c r="G1038" s="483">
        <v>0.3</v>
      </c>
      <c r="H1038" s="483" t="s">
        <v>420</v>
      </c>
      <c r="I1038" s="483" t="s">
        <v>32</v>
      </c>
      <c r="M1038" s="483" t="s">
        <v>32</v>
      </c>
      <c r="N1038" s="483">
        <v>73</v>
      </c>
      <c r="O1038" s="483" t="s">
        <v>32</v>
      </c>
    </row>
    <row r="1039" spans="1:15" ht="11.25">
      <c r="A1039" s="483">
        <v>12436</v>
      </c>
      <c r="B1039" s="483" t="s">
        <v>418</v>
      </c>
      <c r="C1039" s="483" t="s">
        <v>421</v>
      </c>
      <c r="D1039" s="483" t="s">
        <v>442</v>
      </c>
      <c r="E1039" s="484">
        <v>37011</v>
      </c>
      <c r="F1039" s="483" t="s">
        <v>276</v>
      </c>
      <c r="G1039" s="483">
        <v>0.3</v>
      </c>
      <c r="H1039" s="483" t="s">
        <v>420</v>
      </c>
      <c r="I1039" s="483" t="s">
        <v>32</v>
      </c>
      <c r="M1039" s="483" t="s">
        <v>32</v>
      </c>
      <c r="N1039" s="483">
        <v>73</v>
      </c>
      <c r="O1039" s="483" t="s">
        <v>32</v>
      </c>
    </row>
    <row r="1040" spans="1:15" ht="11.25">
      <c r="A1040" s="483">
        <v>12438</v>
      </c>
      <c r="B1040" s="483" t="s">
        <v>418</v>
      </c>
      <c r="C1040" s="483" t="s">
        <v>421</v>
      </c>
      <c r="D1040" s="483" t="s">
        <v>442</v>
      </c>
      <c r="E1040" s="484">
        <v>37042</v>
      </c>
      <c r="F1040" s="483" t="s">
        <v>276</v>
      </c>
      <c r="G1040" s="483">
        <v>0.3</v>
      </c>
      <c r="H1040" s="483" t="s">
        <v>420</v>
      </c>
      <c r="I1040" s="483" t="s">
        <v>32</v>
      </c>
      <c r="M1040" s="483" t="s">
        <v>32</v>
      </c>
      <c r="N1040" s="483">
        <v>73</v>
      </c>
      <c r="O1040" s="483" t="s">
        <v>32</v>
      </c>
    </row>
    <row r="1041" spans="1:15" ht="11.25">
      <c r="A1041" s="483">
        <v>12440</v>
      </c>
      <c r="B1041" s="483" t="s">
        <v>418</v>
      </c>
      <c r="C1041" s="483" t="s">
        <v>421</v>
      </c>
      <c r="D1041" s="483" t="s">
        <v>442</v>
      </c>
      <c r="E1041" s="484">
        <v>37072</v>
      </c>
      <c r="F1041" s="483" t="s">
        <v>276</v>
      </c>
      <c r="G1041" s="483">
        <v>0.4</v>
      </c>
      <c r="H1041" s="483" t="s">
        <v>420</v>
      </c>
      <c r="I1041" s="483" t="s">
        <v>32</v>
      </c>
      <c r="M1041" s="483" t="s">
        <v>32</v>
      </c>
      <c r="N1041" s="483">
        <v>73</v>
      </c>
      <c r="O1041" s="483" t="s">
        <v>32</v>
      </c>
    </row>
    <row r="1042" spans="1:15" ht="11.25">
      <c r="A1042" s="483">
        <v>12442</v>
      </c>
      <c r="B1042" s="483" t="s">
        <v>418</v>
      </c>
      <c r="C1042" s="483" t="s">
        <v>421</v>
      </c>
      <c r="D1042" s="483" t="s">
        <v>442</v>
      </c>
      <c r="E1042" s="484">
        <v>37103</v>
      </c>
      <c r="F1042" s="483" t="s">
        <v>276</v>
      </c>
      <c r="G1042" s="483">
        <v>0.4</v>
      </c>
      <c r="H1042" s="483" t="s">
        <v>420</v>
      </c>
      <c r="I1042" s="483" t="s">
        <v>32</v>
      </c>
      <c r="M1042" s="483" t="s">
        <v>32</v>
      </c>
      <c r="N1042" s="483">
        <v>73</v>
      </c>
      <c r="O1042" s="483" t="s">
        <v>32</v>
      </c>
    </row>
    <row r="1043" spans="1:15" ht="11.25">
      <c r="A1043" s="483">
        <v>12444</v>
      </c>
      <c r="B1043" s="483" t="s">
        <v>418</v>
      </c>
      <c r="C1043" s="483" t="s">
        <v>421</v>
      </c>
      <c r="D1043" s="483" t="s">
        <v>442</v>
      </c>
      <c r="E1043" s="484">
        <v>37134</v>
      </c>
      <c r="F1043" s="483" t="s">
        <v>276</v>
      </c>
      <c r="G1043" s="483">
        <v>0.4</v>
      </c>
      <c r="H1043" s="483" t="s">
        <v>420</v>
      </c>
      <c r="I1043" s="483" t="s">
        <v>32</v>
      </c>
      <c r="M1043" s="483" t="s">
        <v>32</v>
      </c>
      <c r="N1043" s="483">
        <v>73</v>
      </c>
      <c r="O1043" s="483" t="s">
        <v>32</v>
      </c>
    </row>
    <row r="1044" spans="1:15" ht="11.25">
      <c r="A1044" s="483">
        <v>12446</v>
      </c>
      <c r="B1044" s="483" t="s">
        <v>418</v>
      </c>
      <c r="C1044" s="483" t="s">
        <v>421</v>
      </c>
      <c r="D1044" s="483" t="s">
        <v>442</v>
      </c>
      <c r="E1044" s="484">
        <v>37164</v>
      </c>
      <c r="F1044" s="483" t="s">
        <v>276</v>
      </c>
      <c r="G1044" s="483">
        <v>0.3</v>
      </c>
      <c r="H1044" s="483" t="s">
        <v>420</v>
      </c>
      <c r="I1044" s="483" t="s">
        <v>32</v>
      </c>
      <c r="M1044" s="483" t="s">
        <v>32</v>
      </c>
      <c r="N1044" s="483">
        <v>73</v>
      </c>
      <c r="O1044" s="483" t="s">
        <v>32</v>
      </c>
    </row>
    <row r="1045" spans="1:15" ht="11.25">
      <c r="A1045" s="483">
        <v>12448</v>
      </c>
      <c r="B1045" s="483" t="s">
        <v>418</v>
      </c>
      <c r="C1045" s="483" t="s">
        <v>421</v>
      </c>
      <c r="D1045" s="483" t="s">
        <v>442</v>
      </c>
      <c r="E1045" s="484">
        <v>37195</v>
      </c>
      <c r="F1045" s="483" t="s">
        <v>276</v>
      </c>
      <c r="G1045" s="483">
        <v>0.3</v>
      </c>
      <c r="H1045" s="483" t="s">
        <v>420</v>
      </c>
      <c r="I1045" s="483" t="s">
        <v>32</v>
      </c>
      <c r="M1045" s="483" t="s">
        <v>32</v>
      </c>
      <c r="N1045" s="483">
        <v>73</v>
      </c>
      <c r="O1045" s="483" t="s">
        <v>32</v>
      </c>
    </row>
    <row r="1046" spans="1:15" ht="11.25">
      <c r="A1046" s="483">
        <v>12450</v>
      </c>
      <c r="B1046" s="483" t="s">
        <v>418</v>
      </c>
      <c r="C1046" s="483" t="s">
        <v>421</v>
      </c>
      <c r="D1046" s="483" t="s">
        <v>442</v>
      </c>
      <c r="E1046" s="484">
        <v>37287</v>
      </c>
      <c r="F1046" s="483" t="s">
        <v>276</v>
      </c>
      <c r="G1046" s="483">
        <v>0.3</v>
      </c>
      <c r="H1046" s="483" t="s">
        <v>420</v>
      </c>
      <c r="I1046" s="483" t="s">
        <v>32</v>
      </c>
      <c r="M1046" s="483" t="s">
        <v>32</v>
      </c>
      <c r="N1046" s="483">
        <v>73</v>
      </c>
      <c r="O1046" s="483" t="s">
        <v>32</v>
      </c>
    </row>
    <row r="1047" spans="1:15" ht="11.25">
      <c r="A1047" s="483">
        <v>12452</v>
      </c>
      <c r="B1047" s="483" t="s">
        <v>418</v>
      </c>
      <c r="C1047" s="483" t="s">
        <v>421</v>
      </c>
      <c r="D1047" s="483" t="s">
        <v>442</v>
      </c>
      <c r="E1047" s="484">
        <v>37315</v>
      </c>
      <c r="F1047" s="483" t="s">
        <v>276</v>
      </c>
      <c r="G1047" s="483">
        <v>0.3</v>
      </c>
      <c r="H1047" s="483" t="s">
        <v>420</v>
      </c>
      <c r="I1047" s="483" t="s">
        <v>32</v>
      </c>
      <c r="M1047" s="483" t="s">
        <v>32</v>
      </c>
      <c r="N1047" s="483">
        <v>73</v>
      </c>
      <c r="O1047" s="483" t="s">
        <v>32</v>
      </c>
    </row>
    <row r="1048" spans="1:15" ht="11.25">
      <c r="A1048" s="483">
        <v>12454</v>
      </c>
      <c r="B1048" s="483" t="s">
        <v>418</v>
      </c>
      <c r="C1048" s="483" t="s">
        <v>421</v>
      </c>
      <c r="D1048" s="483" t="s">
        <v>442</v>
      </c>
      <c r="E1048" s="484">
        <v>37376</v>
      </c>
      <c r="F1048" s="483" t="s">
        <v>276</v>
      </c>
      <c r="G1048" s="483">
        <v>0.3</v>
      </c>
      <c r="H1048" s="483" t="s">
        <v>420</v>
      </c>
      <c r="I1048" s="483" t="s">
        <v>32</v>
      </c>
      <c r="M1048" s="483" t="s">
        <v>32</v>
      </c>
      <c r="N1048" s="483">
        <v>73</v>
      </c>
      <c r="O1048" s="483" t="s">
        <v>32</v>
      </c>
    </row>
    <row r="1049" spans="1:15" ht="11.25">
      <c r="A1049" s="483">
        <v>12456</v>
      </c>
      <c r="B1049" s="483" t="s">
        <v>418</v>
      </c>
      <c r="C1049" s="483" t="s">
        <v>421</v>
      </c>
      <c r="D1049" s="483" t="s">
        <v>442</v>
      </c>
      <c r="E1049" s="484">
        <v>37468</v>
      </c>
      <c r="F1049" s="483" t="s">
        <v>276</v>
      </c>
      <c r="G1049" s="483">
        <v>0.3</v>
      </c>
      <c r="H1049" s="483" t="s">
        <v>420</v>
      </c>
      <c r="I1049" s="483" t="s">
        <v>32</v>
      </c>
      <c r="M1049" s="483" t="s">
        <v>32</v>
      </c>
      <c r="N1049" s="483">
        <v>73</v>
      </c>
      <c r="O1049" s="483" t="s">
        <v>32</v>
      </c>
    </row>
    <row r="1050" spans="1:15" ht="11.25">
      <c r="A1050" s="483">
        <v>12458</v>
      </c>
      <c r="B1050" s="483" t="s">
        <v>418</v>
      </c>
      <c r="C1050" s="483" t="s">
        <v>421</v>
      </c>
      <c r="D1050" s="483" t="s">
        <v>442</v>
      </c>
      <c r="E1050" s="484">
        <v>37499</v>
      </c>
      <c r="F1050" s="483" t="s">
        <v>276</v>
      </c>
      <c r="G1050" s="483">
        <v>0.3</v>
      </c>
      <c r="H1050" s="483" t="s">
        <v>420</v>
      </c>
      <c r="I1050" s="483" t="s">
        <v>32</v>
      </c>
      <c r="M1050" s="483" t="s">
        <v>32</v>
      </c>
      <c r="N1050" s="483">
        <v>73</v>
      </c>
      <c r="O1050" s="483" t="s">
        <v>32</v>
      </c>
    </row>
    <row r="1051" spans="1:15" ht="11.25">
      <c r="A1051" s="483">
        <v>12460</v>
      </c>
      <c r="B1051" s="483" t="s">
        <v>418</v>
      </c>
      <c r="C1051" s="483" t="s">
        <v>421</v>
      </c>
      <c r="D1051" s="483" t="s">
        <v>442</v>
      </c>
      <c r="E1051" s="484">
        <v>37529</v>
      </c>
      <c r="F1051" s="483" t="s">
        <v>276</v>
      </c>
      <c r="G1051" s="483">
        <v>0.3</v>
      </c>
      <c r="H1051" s="483" t="s">
        <v>420</v>
      </c>
      <c r="I1051" s="483" t="s">
        <v>32</v>
      </c>
      <c r="M1051" s="483" t="s">
        <v>32</v>
      </c>
      <c r="N1051" s="483">
        <v>73</v>
      </c>
      <c r="O1051" s="483" t="s">
        <v>32</v>
      </c>
    </row>
    <row r="1052" spans="1:15" ht="11.25">
      <c r="A1052" s="483">
        <v>12462</v>
      </c>
      <c r="B1052" s="483" t="s">
        <v>418</v>
      </c>
      <c r="C1052" s="483" t="s">
        <v>421</v>
      </c>
      <c r="D1052" s="483" t="s">
        <v>442</v>
      </c>
      <c r="E1052" s="484">
        <v>37560</v>
      </c>
      <c r="F1052" s="483" t="s">
        <v>276</v>
      </c>
      <c r="G1052" s="483">
        <v>0.3</v>
      </c>
      <c r="H1052" s="483" t="s">
        <v>420</v>
      </c>
      <c r="I1052" s="483" t="s">
        <v>32</v>
      </c>
      <c r="M1052" s="483" t="s">
        <v>32</v>
      </c>
      <c r="N1052" s="483">
        <v>73</v>
      </c>
      <c r="O1052" s="483" t="s">
        <v>32</v>
      </c>
    </row>
    <row r="1053" spans="1:15" ht="11.25">
      <c r="A1053" s="483">
        <v>12464</v>
      </c>
      <c r="B1053" s="483" t="s">
        <v>418</v>
      </c>
      <c r="C1053" s="483" t="s">
        <v>421</v>
      </c>
      <c r="D1053" s="483" t="s">
        <v>442</v>
      </c>
      <c r="E1053" s="484">
        <v>37590</v>
      </c>
      <c r="F1053" s="483" t="s">
        <v>276</v>
      </c>
      <c r="G1053" s="483">
        <v>0.3</v>
      </c>
      <c r="H1053" s="483" t="s">
        <v>420</v>
      </c>
      <c r="I1053" s="483" t="s">
        <v>32</v>
      </c>
      <c r="M1053" s="483" t="s">
        <v>32</v>
      </c>
      <c r="N1053" s="483">
        <v>73</v>
      </c>
      <c r="O1053" s="483" t="s">
        <v>32</v>
      </c>
    </row>
    <row r="1054" spans="1:15" ht="11.25">
      <c r="A1054" s="483">
        <v>12466</v>
      </c>
      <c r="B1054" s="483" t="s">
        <v>418</v>
      </c>
      <c r="C1054" s="483" t="s">
        <v>421</v>
      </c>
      <c r="D1054" s="483" t="s">
        <v>442</v>
      </c>
      <c r="E1054" s="484">
        <v>37621</v>
      </c>
      <c r="F1054" s="483" t="s">
        <v>276</v>
      </c>
      <c r="G1054" s="483">
        <v>0.4</v>
      </c>
      <c r="H1054" s="483" t="s">
        <v>420</v>
      </c>
      <c r="I1054" s="483" t="s">
        <v>32</v>
      </c>
      <c r="M1054" s="483" t="s">
        <v>32</v>
      </c>
      <c r="N1054" s="483">
        <v>73</v>
      </c>
      <c r="O1054" s="483" t="s">
        <v>32</v>
      </c>
    </row>
    <row r="1055" spans="1:15" ht="11.25">
      <c r="A1055" s="483">
        <v>12468</v>
      </c>
      <c r="B1055" s="483" t="s">
        <v>418</v>
      </c>
      <c r="C1055" s="483" t="s">
        <v>421</v>
      </c>
      <c r="D1055" s="483" t="s">
        <v>442</v>
      </c>
      <c r="E1055" s="484">
        <v>37652</v>
      </c>
      <c r="F1055" s="483" t="s">
        <v>276</v>
      </c>
      <c r="G1055" s="483">
        <v>0.3</v>
      </c>
      <c r="H1055" s="483" t="s">
        <v>420</v>
      </c>
      <c r="I1055" s="483" t="s">
        <v>32</v>
      </c>
      <c r="M1055" s="483" t="s">
        <v>32</v>
      </c>
      <c r="N1055" s="483">
        <v>73</v>
      </c>
      <c r="O1055" s="483" t="s">
        <v>32</v>
      </c>
    </row>
    <row r="1056" spans="1:15" ht="11.25">
      <c r="A1056" s="483">
        <v>12470</v>
      </c>
      <c r="B1056" s="483" t="s">
        <v>418</v>
      </c>
      <c r="C1056" s="483" t="s">
        <v>421</v>
      </c>
      <c r="D1056" s="483" t="s">
        <v>442</v>
      </c>
      <c r="E1056" s="484">
        <v>37680</v>
      </c>
      <c r="F1056" s="483" t="s">
        <v>276</v>
      </c>
      <c r="G1056" s="483">
        <v>0.3</v>
      </c>
      <c r="H1056" s="483" t="s">
        <v>420</v>
      </c>
      <c r="I1056" s="483" t="s">
        <v>32</v>
      </c>
      <c r="M1056" s="483" t="s">
        <v>32</v>
      </c>
      <c r="N1056" s="483">
        <v>73</v>
      </c>
      <c r="O1056" s="483" t="s">
        <v>32</v>
      </c>
    </row>
    <row r="1057" ht="11.25">
      <c r="E1057" s="484"/>
    </row>
    <row r="1058" ht="11.25">
      <c r="E1058" s="484"/>
    </row>
    <row r="1059" spans="1:15" ht="11.25">
      <c r="A1059" s="483">
        <v>12471</v>
      </c>
      <c r="B1059" s="483" t="s">
        <v>418</v>
      </c>
      <c r="C1059" s="483" t="s">
        <v>419</v>
      </c>
      <c r="D1059" s="483" t="s">
        <v>443</v>
      </c>
      <c r="E1059" s="484">
        <v>36739</v>
      </c>
      <c r="F1059" s="483" t="s">
        <v>276</v>
      </c>
      <c r="G1059" s="483">
        <v>0.47</v>
      </c>
      <c r="H1059" s="483" t="s">
        <v>420</v>
      </c>
      <c r="I1059" s="483" t="s">
        <v>32</v>
      </c>
      <c r="M1059" s="483" t="s">
        <v>32</v>
      </c>
      <c r="N1059" s="483">
        <v>74</v>
      </c>
      <c r="O1059" s="483" t="s">
        <v>32</v>
      </c>
    </row>
    <row r="1060" spans="1:15" ht="11.25">
      <c r="A1060" s="483">
        <v>12473</v>
      </c>
      <c r="B1060" s="483" t="s">
        <v>418</v>
      </c>
      <c r="C1060" s="483" t="s">
        <v>419</v>
      </c>
      <c r="D1060" s="483" t="s">
        <v>443</v>
      </c>
      <c r="E1060" s="484">
        <v>36782</v>
      </c>
      <c r="F1060" s="483" t="s">
        <v>276</v>
      </c>
      <c r="G1060" s="483">
        <v>0.3</v>
      </c>
      <c r="H1060" s="483" t="s">
        <v>420</v>
      </c>
      <c r="I1060" s="483" t="s">
        <v>32</v>
      </c>
      <c r="M1060" s="483" t="s">
        <v>32</v>
      </c>
      <c r="N1060" s="483">
        <v>74</v>
      </c>
      <c r="O1060" s="483" t="s">
        <v>32</v>
      </c>
    </row>
    <row r="1061" spans="1:15" ht="11.25">
      <c r="A1061" s="483">
        <v>12475</v>
      </c>
      <c r="B1061" s="483" t="s">
        <v>418</v>
      </c>
      <c r="C1061" s="483" t="s">
        <v>419</v>
      </c>
      <c r="D1061" s="483" t="s">
        <v>443</v>
      </c>
      <c r="E1061" s="484">
        <v>36803</v>
      </c>
      <c r="F1061" s="483" t="s">
        <v>276</v>
      </c>
      <c r="G1061" s="483">
        <v>0.3</v>
      </c>
      <c r="H1061" s="483" t="s">
        <v>420</v>
      </c>
      <c r="I1061" s="483" t="s">
        <v>32</v>
      </c>
      <c r="M1061" s="483" t="s">
        <v>32</v>
      </c>
      <c r="N1061" s="483">
        <v>74</v>
      </c>
      <c r="O1061" s="483" t="s">
        <v>32</v>
      </c>
    </row>
    <row r="1062" spans="1:15" ht="11.25">
      <c r="A1062" s="483">
        <v>12477</v>
      </c>
      <c r="B1062" s="483" t="s">
        <v>418</v>
      </c>
      <c r="C1062" s="483" t="s">
        <v>419</v>
      </c>
      <c r="D1062" s="483" t="s">
        <v>443</v>
      </c>
      <c r="E1062" s="484">
        <v>36831</v>
      </c>
      <c r="F1062" s="483" t="s">
        <v>276</v>
      </c>
      <c r="G1062" s="483">
        <v>0.3</v>
      </c>
      <c r="H1062" s="483" t="s">
        <v>420</v>
      </c>
      <c r="I1062" s="483" t="s">
        <v>32</v>
      </c>
      <c r="M1062" s="483" t="s">
        <v>32</v>
      </c>
      <c r="N1062" s="483">
        <v>74</v>
      </c>
      <c r="O1062" s="483" t="s">
        <v>32</v>
      </c>
    </row>
    <row r="1063" spans="1:15" ht="11.25">
      <c r="A1063" s="483">
        <v>12479</v>
      </c>
      <c r="B1063" s="483" t="s">
        <v>418</v>
      </c>
      <c r="C1063" s="483" t="s">
        <v>419</v>
      </c>
      <c r="D1063" s="483" t="s">
        <v>443</v>
      </c>
      <c r="E1063" s="484">
        <v>36865</v>
      </c>
      <c r="F1063" s="483" t="s">
        <v>276</v>
      </c>
      <c r="G1063" s="483">
        <v>0.3</v>
      </c>
      <c r="H1063" s="483" t="s">
        <v>420</v>
      </c>
      <c r="I1063" s="483" t="s">
        <v>32</v>
      </c>
      <c r="M1063" s="483" t="s">
        <v>32</v>
      </c>
      <c r="N1063" s="483">
        <v>74</v>
      </c>
      <c r="O1063" s="483" t="s">
        <v>32</v>
      </c>
    </row>
    <row r="1064" spans="1:15" ht="11.25">
      <c r="A1064" s="483">
        <v>12481</v>
      </c>
      <c r="B1064" s="483" t="s">
        <v>418</v>
      </c>
      <c r="C1064" s="483" t="s">
        <v>419</v>
      </c>
      <c r="D1064" s="483" t="s">
        <v>443</v>
      </c>
      <c r="E1064" s="484">
        <v>36894</v>
      </c>
      <c r="F1064" s="483" t="s">
        <v>276</v>
      </c>
      <c r="G1064" s="483">
        <v>0.3</v>
      </c>
      <c r="H1064" s="483" t="s">
        <v>420</v>
      </c>
      <c r="I1064" s="483" t="s">
        <v>32</v>
      </c>
      <c r="M1064" s="483" t="s">
        <v>32</v>
      </c>
      <c r="N1064" s="483">
        <v>74</v>
      </c>
      <c r="O1064" s="483" t="s">
        <v>32</v>
      </c>
    </row>
    <row r="1065" spans="1:15" ht="11.25">
      <c r="A1065" s="483">
        <v>12483</v>
      </c>
      <c r="B1065" s="483" t="s">
        <v>418</v>
      </c>
      <c r="C1065" s="483" t="s">
        <v>419</v>
      </c>
      <c r="D1065" s="483" t="s">
        <v>443</v>
      </c>
      <c r="E1065" s="484">
        <v>36927</v>
      </c>
      <c r="F1065" s="483" t="s">
        <v>276</v>
      </c>
      <c r="G1065" s="483">
        <v>0.3</v>
      </c>
      <c r="H1065" s="483" t="s">
        <v>420</v>
      </c>
      <c r="I1065" s="483" t="s">
        <v>32</v>
      </c>
      <c r="M1065" s="483" t="s">
        <v>32</v>
      </c>
      <c r="N1065" s="483">
        <v>74</v>
      </c>
      <c r="O1065" s="483" t="s">
        <v>32</v>
      </c>
    </row>
    <row r="1066" spans="1:15" ht="11.25">
      <c r="A1066" s="483">
        <v>12485</v>
      </c>
      <c r="B1066" s="483" t="s">
        <v>418</v>
      </c>
      <c r="C1066" s="483" t="s">
        <v>419</v>
      </c>
      <c r="D1066" s="483" t="s">
        <v>443</v>
      </c>
      <c r="E1066" s="484">
        <v>36958</v>
      </c>
      <c r="F1066" s="483" t="s">
        <v>276</v>
      </c>
      <c r="G1066" s="483">
        <v>0.3</v>
      </c>
      <c r="H1066" s="483" t="s">
        <v>420</v>
      </c>
      <c r="I1066" s="483" t="s">
        <v>32</v>
      </c>
      <c r="M1066" s="483" t="s">
        <v>32</v>
      </c>
      <c r="N1066" s="483">
        <v>74</v>
      </c>
      <c r="O1066" s="483" t="s">
        <v>32</v>
      </c>
    </row>
    <row r="1067" spans="1:15" ht="11.25">
      <c r="A1067" s="483">
        <v>12487</v>
      </c>
      <c r="B1067" s="483" t="s">
        <v>418</v>
      </c>
      <c r="C1067" s="483" t="s">
        <v>419</v>
      </c>
      <c r="D1067" s="483" t="s">
        <v>443</v>
      </c>
      <c r="E1067" s="484">
        <v>36984</v>
      </c>
      <c r="F1067" s="483" t="s">
        <v>276</v>
      </c>
      <c r="G1067" s="483">
        <v>0.3</v>
      </c>
      <c r="H1067" s="483" t="s">
        <v>420</v>
      </c>
      <c r="I1067" s="483" t="s">
        <v>32</v>
      </c>
      <c r="M1067" s="483" t="s">
        <v>32</v>
      </c>
      <c r="N1067" s="483">
        <v>74</v>
      </c>
      <c r="O1067" s="483" t="s">
        <v>32</v>
      </c>
    </row>
    <row r="1068" spans="1:15" ht="11.25">
      <c r="A1068" s="483">
        <v>12489</v>
      </c>
      <c r="B1068" s="483" t="s">
        <v>418</v>
      </c>
      <c r="C1068" s="483" t="s">
        <v>419</v>
      </c>
      <c r="D1068" s="483" t="s">
        <v>443</v>
      </c>
      <c r="E1068" s="484">
        <v>37012</v>
      </c>
      <c r="F1068" s="483" t="s">
        <v>276</v>
      </c>
      <c r="G1068" s="483">
        <v>0.3</v>
      </c>
      <c r="H1068" s="483" t="s">
        <v>420</v>
      </c>
      <c r="I1068" s="483" t="s">
        <v>32</v>
      </c>
      <c r="M1068" s="483" t="s">
        <v>32</v>
      </c>
      <c r="N1068" s="483">
        <v>74</v>
      </c>
      <c r="O1068" s="483" t="s">
        <v>32</v>
      </c>
    </row>
    <row r="1069" spans="1:15" ht="11.25">
      <c r="A1069" s="483">
        <v>12491</v>
      </c>
      <c r="B1069" s="483" t="s">
        <v>418</v>
      </c>
      <c r="C1069" s="483" t="s">
        <v>419</v>
      </c>
      <c r="D1069" s="483" t="s">
        <v>443</v>
      </c>
      <c r="E1069" s="484">
        <v>37047</v>
      </c>
      <c r="F1069" s="483" t="s">
        <v>276</v>
      </c>
      <c r="G1069" s="483">
        <v>0.4</v>
      </c>
      <c r="H1069" s="483" t="s">
        <v>420</v>
      </c>
      <c r="I1069" s="483" t="s">
        <v>32</v>
      </c>
      <c r="M1069" s="483" t="s">
        <v>32</v>
      </c>
      <c r="N1069" s="483">
        <v>74</v>
      </c>
      <c r="O1069" s="483" t="s">
        <v>32</v>
      </c>
    </row>
    <row r="1070" spans="1:15" ht="11.25">
      <c r="A1070" s="483">
        <v>12493</v>
      </c>
      <c r="B1070" s="483" t="s">
        <v>418</v>
      </c>
      <c r="C1070" s="483" t="s">
        <v>419</v>
      </c>
      <c r="D1070" s="483" t="s">
        <v>443</v>
      </c>
      <c r="E1070" s="484">
        <v>37074</v>
      </c>
      <c r="F1070" s="483" t="s">
        <v>276</v>
      </c>
      <c r="G1070" s="483">
        <v>0.4</v>
      </c>
      <c r="H1070" s="483" t="s">
        <v>420</v>
      </c>
      <c r="I1070" s="483" t="s">
        <v>32</v>
      </c>
      <c r="M1070" s="483" t="s">
        <v>32</v>
      </c>
      <c r="N1070" s="483">
        <v>74</v>
      </c>
      <c r="O1070" s="483" t="s">
        <v>32</v>
      </c>
    </row>
    <row r="1071" spans="1:15" ht="11.25">
      <c r="A1071" s="483">
        <v>12495</v>
      </c>
      <c r="B1071" s="483" t="s">
        <v>418</v>
      </c>
      <c r="C1071" s="483" t="s">
        <v>419</v>
      </c>
      <c r="D1071" s="483" t="s">
        <v>443</v>
      </c>
      <c r="E1071" s="484">
        <v>37104</v>
      </c>
      <c r="F1071" s="483" t="s">
        <v>276</v>
      </c>
      <c r="G1071" s="483">
        <v>0.2</v>
      </c>
      <c r="H1071" s="483" t="s">
        <v>420</v>
      </c>
      <c r="I1071" s="483" t="s">
        <v>32</v>
      </c>
      <c r="M1071" s="483" t="s">
        <v>32</v>
      </c>
      <c r="N1071" s="483">
        <v>74</v>
      </c>
      <c r="O1071" s="483" t="s">
        <v>32</v>
      </c>
    </row>
    <row r="1072" spans="1:15" ht="11.25">
      <c r="A1072" s="483">
        <v>12497</v>
      </c>
      <c r="B1072" s="483" t="s">
        <v>418</v>
      </c>
      <c r="C1072" s="483" t="s">
        <v>419</v>
      </c>
      <c r="D1072" s="483" t="s">
        <v>443</v>
      </c>
      <c r="E1072" s="484">
        <v>37138</v>
      </c>
      <c r="F1072" s="483" t="s">
        <v>276</v>
      </c>
      <c r="G1072" s="483">
        <v>0.3</v>
      </c>
      <c r="H1072" s="483" t="s">
        <v>420</v>
      </c>
      <c r="I1072" s="483" t="s">
        <v>32</v>
      </c>
      <c r="M1072" s="483" t="s">
        <v>32</v>
      </c>
      <c r="N1072" s="483">
        <v>74</v>
      </c>
      <c r="O1072" s="483" t="s">
        <v>32</v>
      </c>
    </row>
    <row r="1073" spans="1:15" ht="11.25">
      <c r="A1073" s="483">
        <v>12499</v>
      </c>
      <c r="B1073" s="483" t="s">
        <v>418</v>
      </c>
      <c r="C1073" s="483" t="s">
        <v>419</v>
      </c>
      <c r="D1073" s="483" t="s">
        <v>443</v>
      </c>
      <c r="E1073" s="484">
        <v>37166</v>
      </c>
      <c r="F1073" s="483" t="s">
        <v>276</v>
      </c>
      <c r="G1073" s="483">
        <v>0.1</v>
      </c>
      <c r="H1073" s="483" t="s">
        <v>420</v>
      </c>
      <c r="I1073" s="483" t="s">
        <v>32</v>
      </c>
      <c r="M1073" s="483" t="s">
        <v>32</v>
      </c>
      <c r="N1073" s="483">
        <v>74</v>
      </c>
      <c r="O1073" s="483" t="s">
        <v>32</v>
      </c>
    </row>
    <row r="1074" spans="1:15" ht="11.25">
      <c r="A1074" s="483">
        <v>12501</v>
      </c>
      <c r="B1074" s="483" t="s">
        <v>418</v>
      </c>
      <c r="C1074" s="483" t="s">
        <v>419</v>
      </c>
      <c r="D1074" s="483" t="s">
        <v>443</v>
      </c>
      <c r="E1074" s="484">
        <v>37259</v>
      </c>
      <c r="F1074" s="483" t="s">
        <v>276</v>
      </c>
      <c r="G1074" s="483">
        <v>0.3</v>
      </c>
      <c r="H1074" s="483" t="s">
        <v>420</v>
      </c>
      <c r="I1074" s="483" t="s">
        <v>32</v>
      </c>
      <c r="M1074" s="483" t="s">
        <v>32</v>
      </c>
      <c r="N1074" s="483">
        <v>74</v>
      </c>
      <c r="O1074" s="483" t="s">
        <v>32</v>
      </c>
    </row>
    <row r="1075" spans="1:15" ht="11.25">
      <c r="A1075" s="483">
        <v>12503</v>
      </c>
      <c r="B1075" s="483" t="s">
        <v>418</v>
      </c>
      <c r="C1075" s="483" t="s">
        <v>419</v>
      </c>
      <c r="D1075" s="483" t="s">
        <v>443</v>
      </c>
      <c r="E1075" s="484">
        <v>37292</v>
      </c>
      <c r="F1075" s="483" t="s">
        <v>276</v>
      </c>
      <c r="G1075" s="483">
        <v>0.3</v>
      </c>
      <c r="H1075" s="483" t="s">
        <v>420</v>
      </c>
      <c r="I1075" s="483" t="s">
        <v>32</v>
      </c>
      <c r="M1075" s="483" t="s">
        <v>32</v>
      </c>
      <c r="N1075" s="483">
        <v>74</v>
      </c>
      <c r="O1075" s="483" t="s">
        <v>32</v>
      </c>
    </row>
    <row r="1076" spans="1:15" ht="11.25">
      <c r="A1076" s="483">
        <v>12505</v>
      </c>
      <c r="B1076" s="483" t="s">
        <v>418</v>
      </c>
      <c r="C1076" s="483" t="s">
        <v>419</v>
      </c>
      <c r="D1076" s="483" t="s">
        <v>443</v>
      </c>
      <c r="E1076" s="484">
        <v>37348</v>
      </c>
      <c r="F1076" s="483" t="s">
        <v>276</v>
      </c>
      <c r="G1076" s="483">
        <v>0.3</v>
      </c>
      <c r="H1076" s="483" t="s">
        <v>420</v>
      </c>
      <c r="I1076" s="483" t="s">
        <v>32</v>
      </c>
      <c r="M1076" s="483" t="s">
        <v>32</v>
      </c>
      <c r="N1076" s="483">
        <v>74</v>
      </c>
      <c r="O1076" s="483" t="s">
        <v>32</v>
      </c>
    </row>
    <row r="1077" spans="1:15" ht="11.25">
      <c r="A1077" s="483">
        <v>12507</v>
      </c>
      <c r="B1077" s="483" t="s">
        <v>418</v>
      </c>
      <c r="C1077" s="483" t="s">
        <v>419</v>
      </c>
      <c r="D1077" s="483" t="s">
        <v>443</v>
      </c>
      <c r="E1077" s="484">
        <v>37439</v>
      </c>
      <c r="F1077" s="483" t="s">
        <v>276</v>
      </c>
      <c r="G1077" s="483">
        <v>0.3</v>
      </c>
      <c r="H1077" s="483" t="s">
        <v>420</v>
      </c>
      <c r="I1077" s="483" t="s">
        <v>32</v>
      </c>
      <c r="M1077" s="483" t="s">
        <v>32</v>
      </c>
      <c r="N1077" s="483">
        <v>74</v>
      </c>
      <c r="O1077" s="483" t="s">
        <v>32</v>
      </c>
    </row>
    <row r="1078" spans="1:15" ht="11.25">
      <c r="A1078" s="483">
        <v>12509</v>
      </c>
      <c r="B1078" s="483" t="s">
        <v>418</v>
      </c>
      <c r="C1078" s="483" t="s">
        <v>419</v>
      </c>
      <c r="D1078" s="483" t="s">
        <v>443</v>
      </c>
      <c r="E1078" s="484">
        <v>37475</v>
      </c>
      <c r="F1078" s="483" t="s">
        <v>276</v>
      </c>
      <c r="G1078" s="483">
        <v>0.1</v>
      </c>
      <c r="H1078" s="483" t="s">
        <v>420</v>
      </c>
      <c r="I1078" s="483" t="s">
        <v>32</v>
      </c>
      <c r="M1078" s="483" t="s">
        <v>32</v>
      </c>
      <c r="N1078" s="483">
        <v>74</v>
      </c>
      <c r="O1078" s="483" t="s">
        <v>32</v>
      </c>
    </row>
    <row r="1079" spans="1:15" ht="11.25">
      <c r="A1079" s="483">
        <v>12511</v>
      </c>
      <c r="B1079" s="483" t="s">
        <v>418</v>
      </c>
      <c r="C1079" s="483" t="s">
        <v>419</v>
      </c>
      <c r="D1079" s="483" t="s">
        <v>443</v>
      </c>
      <c r="E1079" s="484">
        <v>37503</v>
      </c>
      <c r="F1079" s="483" t="s">
        <v>276</v>
      </c>
      <c r="G1079" s="483">
        <v>0.1</v>
      </c>
      <c r="H1079" s="483" t="s">
        <v>420</v>
      </c>
      <c r="I1079" s="483" t="s">
        <v>32</v>
      </c>
      <c r="M1079" s="483" t="s">
        <v>32</v>
      </c>
      <c r="N1079" s="483">
        <v>74</v>
      </c>
      <c r="O1079" s="483" t="s">
        <v>32</v>
      </c>
    </row>
    <row r="1080" spans="1:15" ht="11.25">
      <c r="A1080" s="483">
        <v>12513</v>
      </c>
      <c r="B1080" s="483" t="s">
        <v>418</v>
      </c>
      <c r="C1080" s="483" t="s">
        <v>419</v>
      </c>
      <c r="D1080" s="483" t="s">
        <v>443</v>
      </c>
      <c r="E1080" s="484">
        <v>37531</v>
      </c>
      <c r="F1080" s="483" t="s">
        <v>276</v>
      </c>
      <c r="G1080" s="483">
        <v>0.1</v>
      </c>
      <c r="H1080" s="483" t="s">
        <v>420</v>
      </c>
      <c r="I1080" s="483" t="s">
        <v>32</v>
      </c>
      <c r="M1080" s="483" t="s">
        <v>32</v>
      </c>
      <c r="N1080" s="483">
        <v>74</v>
      </c>
      <c r="O1080" s="483" t="s">
        <v>32</v>
      </c>
    </row>
    <row r="1081" spans="1:15" ht="11.25">
      <c r="A1081" s="483">
        <v>12515</v>
      </c>
      <c r="B1081" s="483" t="s">
        <v>418</v>
      </c>
      <c r="C1081" s="483" t="s">
        <v>419</v>
      </c>
      <c r="D1081" s="483" t="s">
        <v>443</v>
      </c>
      <c r="E1081" s="484">
        <v>37566</v>
      </c>
      <c r="F1081" s="483" t="s">
        <v>276</v>
      </c>
      <c r="G1081" s="483">
        <v>0.1</v>
      </c>
      <c r="H1081" s="483" t="s">
        <v>420</v>
      </c>
      <c r="I1081" s="483" t="s">
        <v>32</v>
      </c>
      <c r="M1081" s="483" t="s">
        <v>32</v>
      </c>
      <c r="N1081" s="483">
        <v>74</v>
      </c>
      <c r="O1081" s="483" t="s">
        <v>32</v>
      </c>
    </row>
    <row r="1082" spans="1:15" ht="11.25">
      <c r="A1082" s="483">
        <v>12517</v>
      </c>
      <c r="B1082" s="483" t="s">
        <v>418</v>
      </c>
      <c r="C1082" s="483" t="s">
        <v>419</v>
      </c>
      <c r="D1082" s="483" t="s">
        <v>443</v>
      </c>
      <c r="E1082" s="484">
        <v>37594</v>
      </c>
      <c r="F1082" s="483" t="s">
        <v>276</v>
      </c>
      <c r="G1082" s="483">
        <v>0.2</v>
      </c>
      <c r="H1082" s="483" t="s">
        <v>420</v>
      </c>
      <c r="I1082" s="483" t="s">
        <v>32</v>
      </c>
      <c r="M1082" s="483" t="s">
        <v>32</v>
      </c>
      <c r="N1082" s="483">
        <v>74</v>
      </c>
      <c r="O1082" s="483" t="s">
        <v>32</v>
      </c>
    </row>
    <row r="1083" spans="1:15" ht="11.25">
      <c r="A1083" s="483">
        <v>12519</v>
      </c>
      <c r="B1083" s="483" t="s">
        <v>418</v>
      </c>
      <c r="C1083" s="483" t="s">
        <v>419</v>
      </c>
      <c r="D1083" s="483" t="s">
        <v>443</v>
      </c>
      <c r="E1083" s="484">
        <v>37623</v>
      </c>
      <c r="F1083" s="483" t="s">
        <v>276</v>
      </c>
      <c r="G1083" s="483">
        <v>0.1</v>
      </c>
      <c r="H1083" s="483" t="s">
        <v>420</v>
      </c>
      <c r="I1083" s="483" t="s">
        <v>32</v>
      </c>
      <c r="M1083" s="483" t="s">
        <v>32</v>
      </c>
      <c r="N1083" s="483">
        <v>74</v>
      </c>
      <c r="O1083" s="483" t="s">
        <v>32</v>
      </c>
    </row>
    <row r="1084" spans="1:18" ht="11.25">
      <c r="A1084" s="483">
        <v>12521</v>
      </c>
      <c r="B1084" s="483" t="s">
        <v>418</v>
      </c>
      <c r="C1084" s="483" t="s">
        <v>419</v>
      </c>
      <c r="D1084" s="483" t="s">
        <v>443</v>
      </c>
      <c r="E1084" s="484">
        <v>37658</v>
      </c>
      <c r="F1084" s="483" t="s">
        <v>276</v>
      </c>
      <c r="G1084" s="483">
        <v>0.1</v>
      </c>
      <c r="H1084" s="483" t="s">
        <v>420</v>
      </c>
      <c r="I1084" s="483" t="s">
        <v>32</v>
      </c>
      <c r="M1084" s="483" t="s">
        <v>32</v>
      </c>
      <c r="N1084" s="483">
        <v>74</v>
      </c>
      <c r="O1084" s="483" t="s">
        <v>32</v>
      </c>
      <c r="Q1084" s="486" t="s">
        <v>276</v>
      </c>
      <c r="R1084" s="486">
        <v>0.3</v>
      </c>
    </row>
    <row r="1085" ht="11.25">
      <c r="E1085" s="484"/>
    </row>
    <row r="1086" ht="11.25">
      <c r="E1086" s="484"/>
    </row>
    <row r="1087" spans="1:15" ht="11.25">
      <c r="A1087" s="483">
        <v>12472</v>
      </c>
      <c r="B1087" s="483" t="s">
        <v>418</v>
      </c>
      <c r="C1087" s="483" t="s">
        <v>421</v>
      </c>
      <c r="D1087" s="483" t="s">
        <v>443</v>
      </c>
      <c r="E1087" s="484">
        <v>36769</v>
      </c>
      <c r="F1087" s="483" t="s">
        <v>276</v>
      </c>
      <c r="G1087" s="483">
        <v>0.47</v>
      </c>
      <c r="H1087" s="483" t="s">
        <v>420</v>
      </c>
      <c r="I1087" s="483" t="s">
        <v>32</v>
      </c>
      <c r="M1087" s="483" t="s">
        <v>32</v>
      </c>
      <c r="N1087" s="483">
        <v>74</v>
      </c>
      <c r="O1087" s="483" t="s">
        <v>32</v>
      </c>
    </row>
    <row r="1088" spans="1:15" ht="11.25">
      <c r="A1088" s="483">
        <v>12474</v>
      </c>
      <c r="B1088" s="483" t="s">
        <v>418</v>
      </c>
      <c r="C1088" s="483" t="s">
        <v>421</v>
      </c>
      <c r="D1088" s="483" t="s">
        <v>443</v>
      </c>
      <c r="E1088" s="484">
        <v>36799</v>
      </c>
      <c r="F1088" s="483" t="s">
        <v>276</v>
      </c>
      <c r="G1088" s="483">
        <v>0.3</v>
      </c>
      <c r="H1088" s="483" t="s">
        <v>420</v>
      </c>
      <c r="I1088" s="483" t="s">
        <v>32</v>
      </c>
      <c r="M1088" s="483" t="s">
        <v>32</v>
      </c>
      <c r="N1088" s="483">
        <v>74</v>
      </c>
      <c r="O1088" s="483" t="s">
        <v>32</v>
      </c>
    </row>
    <row r="1089" spans="1:15" ht="11.25">
      <c r="A1089" s="483">
        <v>12476</v>
      </c>
      <c r="B1089" s="483" t="s">
        <v>418</v>
      </c>
      <c r="C1089" s="483" t="s">
        <v>421</v>
      </c>
      <c r="D1089" s="483" t="s">
        <v>443</v>
      </c>
      <c r="E1089" s="484">
        <v>36830</v>
      </c>
      <c r="F1089" s="483" t="s">
        <v>276</v>
      </c>
      <c r="G1089" s="483">
        <v>0.3</v>
      </c>
      <c r="H1089" s="483" t="s">
        <v>420</v>
      </c>
      <c r="I1089" s="483" t="s">
        <v>32</v>
      </c>
      <c r="M1089" s="483" t="s">
        <v>32</v>
      </c>
      <c r="N1089" s="483">
        <v>74</v>
      </c>
      <c r="O1089" s="483" t="s">
        <v>32</v>
      </c>
    </row>
    <row r="1090" spans="1:15" ht="11.25">
      <c r="A1090" s="483">
        <v>12478</v>
      </c>
      <c r="B1090" s="483" t="s">
        <v>418</v>
      </c>
      <c r="C1090" s="483" t="s">
        <v>421</v>
      </c>
      <c r="D1090" s="483" t="s">
        <v>443</v>
      </c>
      <c r="E1090" s="484">
        <v>36860</v>
      </c>
      <c r="F1090" s="483" t="s">
        <v>276</v>
      </c>
      <c r="G1090" s="483">
        <v>0.3</v>
      </c>
      <c r="H1090" s="483" t="s">
        <v>420</v>
      </c>
      <c r="I1090" s="483" t="s">
        <v>32</v>
      </c>
      <c r="M1090" s="483" t="s">
        <v>32</v>
      </c>
      <c r="N1090" s="483">
        <v>74</v>
      </c>
      <c r="O1090" s="483" t="s">
        <v>32</v>
      </c>
    </row>
    <row r="1091" spans="1:15" ht="11.25">
      <c r="A1091" s="483">
        <v>12480</v>
      </c>
      <c r="B1091" s="483" t="s">
        <v>418</v>
      </c>
      <c r="C1091" s="483" t="s">
        <v>421</v>
      </c>
      <c r="D1091" s="483" t="s">
        <v>443</v>
      </c>
      <c r="E1091" s="484">
        <v>36891</v>
      </c>
      <c r="F1091" s="483" t="s">
        <v>276</v>
      </c>
      <c r="G1091" s="483">
        <v>0.3</v>
      </c>
      <c r="H1091" s="483" t="s">
        <v>420</v>
      </c>
      <c r="I1091" s="483" t="s">
        <v>32</v>
      </c>
      <c r="M1091" s="483" t="s">
        <v>32</v>
      </c>
      <c r="N1091" s="483">
        <v>74</v>
      </c>
      <c r="O1091" s="483" t="s">
        <v>32</v>
      </c>
    </row>
    <row r="1092" spans="1:15" ht="11.25">
      <c r="A1092" s="483">
        <v>12482</v>
      </c>
      <c r="B1092" s="483" t="s">
        <v>418</v>
      </c>
      <c r="C1092" s="483" t="s">
        <v>421</v>
      </c>
      <c r="D1092" s="483" t="s">
        <v>443</v>
      </c>
      <c r="E1092" s="484">
        <v>36922</v>
      </c>
      <c r="F1092" s="483" t="s">
        <v>276</v>
      </c>
      <c r="G1092" s="483">
        <v>0.3</v>
      </c>
      <c r="H1092" s="483" t="s">
        <v>420</v>
      </c>
      <c r="I1092" s="483" t="s">
        <v>32</v>
      </c>
      <c r="M1092" s="483" t="s">
        <v>32</v>
      </c>
      <c r="N1092" s="483">
        <v>74</v>
      </c>
      <c r="O1092" s="483" t="s">
        <v>32</v>
      </c>
    </row>
    <row r="1093" spans="1:15" ht="11.25">
      <c r="A1093" s="483">
        <v>12484</v>
      </c>
      <c r="B1093" s="483" t="s">
        <v>418</v>
      </c>
      <c r="C1093" s="483" t="s">
        <v>421</v>
      </c>
      <c r="D1093" s="483" t="s">
        <v>443</v>
      </c>
      <c r="E1093" s="484">
        <v>36950</v>
      </c>
      <c r="F1093" s="483" t="s">
        <v>276</v>
      </c>
      <c r="G1093" s="483">
        <v>0.3</v>
      </c>
      <c r="H1093" s="483" t="s">
        <v>420</v>
      </c>
      <c r="I1093" s="483" t="s">
        <v>32</v>
      </c>
      <c r="M1093" s="483" t="s">
        <v>32</v>
      </c>
      <c r="N1093" s="483">
        <v>74</v>
      </c>
      <c r="O1093" s="483" t="s">
        <v>32</v>
      </c>
    </row>
    <row r="1094" spans="1:15" ht="11.25">
      <c r="A1094" s="483">
        <v>12486</v>
      </c>
      <c r="B1094" s="483" t="s">
        <v>418</v>
      </c>
      <c r="C1094" s="483" t="s">
        <v>421</v>
      </c>
      <c r="D1094" s="483" t="s">
        <v>443</v>
      </c>
      <c r="E1094" s="484">
        <v>36981</v>
      </c>
      <c r="F1094" s="483" t="s">
        <v>276</v>
      </c>
      <c r="G1094" s="483">
        <v>0.3</v>
      </c>
      <c r="H1094" s="483" t="s">
        <v>420</v>
      </c>
      <c r="I1094" s="483" t="s">
        <v>32</v>
      </c>
      <c r="M1094" s="483" t="s">
        <v>32</v>
      </c>
      <c r="N1094" s="483">
        <v>74</v>
      </c>
      <c r="O1094" s="483" t="s">
        <v>32</v>
      </c>
    </row>
    <row r="1095" spans="1:15" ht="11.25">
      <c r="A1095" s="483">
        <v>12488</v>
      </c>
      <c r="B1095" s="483" t="s">
        <v>418</v>
      </c>
      <c r="C1095" s="483" t="s">
        <v>421</v>
      </c>
      <c r="D1095" s="483" t="s">
        <v>443</v>
      </c>
      <c r="E1095" s="484">
        <v>37011</v>
      </c>
      <c r="F1095" s="483" t="s">
        <v>276</v>
      </c>
      <c r="G1095" s="483">
        <v>0.3</v>
      </c>
      <c r="H1095" s="483" t="s">
        <v>420</v>
      </c>
      <c r="I1095" s="483" t="s">
        <v>32</v>
      </c>
      <c r="M1095" s="483" t="s">
        <v>32</v>
      </c>
      <c r="N1095" s="483">
        <v>74</v>
      </c>
      <c r="O1095" s="483" t="s">
        <v>32</v>
      </c>
    </row>
    <row r="1096" spans="1:15" ht="11.25">
      <c r="A1096" s="483">
        <v>12490</v>
      </c>
      <c r="B1096" s="483" t="s">
        <v>418</v>
      </c>
      <c r="C1096" s="483" t="s">
        <v>421</v>
      </c>
      <c r="D1096" s="483" t="s">
        <v>443</v>
      </c>
      <c r="E1096" s="484">
        <v>37042</v>
      </c>
      <c r="F1096" s="483" t="s">
        <v>276</v>
      </c>
      <c r="G1096" s="483">
        <v>0.3</v>
      </c>
      <c r="H1096" s="483" t="s">
        <v>420</v>
      </c>
      <c r="I1096" s="483" t="s">
        <v>32</v>
      </c>
      <c r="M1096" s="483" t="s">
        <v>32</v>
      </c>
      <c r="N1096" s="483">
        <v>74</v>
      </c>
      <c r="O1096" s="483" t="s">
        <v>32</v>
      </c>
    </row>
    <row r="1097" spans="1:15" ht="11.25">
      <c r="A1097" s="483">
        <v>12492</v>
      </c>
      <c r="B1097" s="483" t="s">
        <v>418</v>
      </c>
      <c r="C1097" s="483" t="s">
        <v>421</v>
      </c>
      <c r="D1097" s="483" t="s">
        <v>443</v>
      </c>
      <c r="E1097" s="484">
        <v>37072</v>
      </c>
      <c r="F1097" s="483" t="s">
        <v>276</v>
      </c>
      <c r="G1097" s="483">
        <v>0.4</v>
      </c>
      <c r="H1097" s="483" t="s">
        <v>420</v>
      </c>
      <c r="I1097" s="483" t="s">
        <v>32</v>
      </c>
      <c r="M1097" s="483" t="s">
        <v>32</v>
      </c>
      <c r="N1097" s="483">
        <v>74</v>
      </c>
      <c r="O1097" s="483" t="s">
        <v>32</v>
      </c>
    </row>
    <row r="1098" spans="1:15" ht="11.25">
      <c r="A1098" s="483">
        <v>12494</v>
      </c>
      <c r="B1098" s="483" t="s">
        <v>418</v>
      </c>
      <c r="C1098" s="483" t="s">
        <v>421</v>
      </c>
      <c r="D1098" s="483" t="s">
        <v>443</v>
      </c>
      <c r="E1098" s="484">
        <v>37103</v>
      </c>
      <c r="F1098" s="483" t="s">
        <v>276</v>
      </c>
      <c r="G1098" s="483">
        <v>0.4</v>
      </c>
      <c r="H1098" s="483" t="s">
        <v>420</v>
      </c>
      <c r="I1098" s="483" t="s">
        <v>32</v>
      </c>
      <c r="M1098" s="483" t="s">
        <v>32</v>
      </c>
      <c r="N1098" s="483">
        <v>74</v>
      </c>
      <c r="O1098" s="483" t="s">
        <v>32</v>
      </c>
    </row>
    <row r="1099" spans="1:15" ht="11.25">
      <c r="A1099" s="483">
        <v>12496</v>
      </c>
      <c r="B1099" s="483" t="s">
        <v>418</v>
      </c>
      <c r="C1099" s="483" t="s">
        <v>421</v>
      </c>
      <c r="D1099" s="483" t="s">
        <v>443</v>
      </c>
      <c r="E1099" s="484">
        <v>37134</v>
      </c>
      <c r="F1099" s="483" t="s">
        <v>276</v>
      </c>
      <c r="G1099" s="483">
        <v>0.2</v>
      </c>
      <c r="H1099" s="483" t="s">
        <v>420</v>
      </c>
      <c r="I1099" s="483" t="s">
        <v>32</v>
      </c>
      <c r="M1099" s="483" t="s">
        <v>32</v>
      </c>
      <c r="N1099" s="483">
        <v>74</v>
      </c>
      <c r="O1099" s="483" t="s">
        <v>32</v>
      </c>
    </row>
    <row r="1100" spans="1:15" ht="11.25">
      <c r="A1100" s="483">
        <v>12498</v>
      </c>
      <c r="B1100" s="483" t="s">
        <v>418</v>
      </c>
      <c r="C1100" s="483" t="s">
        <v>421</v>
      </c>
      <c r="D1100" s="483" t="s">
        <v>443</v>
      </c>
      <c r="E1100" s="484">
        <v>37164</v>
      </c>
      <c r="F1100" s="483" t="s">
        <v>276</v>
      </c>
      <c r="G1100" s="483">
        <v>0.3</v>
      </c>
      <c r="H1100" s="483" t="s">
        <v>420</v>
      </c>
      <c r="I1100" s="483" t="s">
        <v>32</v>
      </c>
      <c r="M1100" s="483" t="s">
        <v>32</v>
      </c>
      <c r="N1100" s="483">
        <v>74</v>
      </c>
      <c r="O1100" s="483" t="s">
        <v>32</v>
      </c>
    </row>
    <row r="1101" spans="1:15" ht="11.25">
      <c r="A1101" s="483">
        <v>12500</v>
      </c>
      <c r="B1101" s="483" t="s">
        <v>418</v>
      </c>
      <c r="C1101" s="483" t="s">
        <v>421</v>
      </c>
      <c r="D1101" s="483" t="s">
        <v>443</v>
      </c>
      <c r="E1101" s="484">
        <v>37195</v>
      </c>
      <c r="F1101" s="483" t="s">
        <v>276</v>
      </c>
      <c r="G1101" s="483">
        <v>0.1</v>
      </c>
      <c r="H1101" s="483" t="s">
        <v>420</v>
      </c>
      <c r="I1101" s="483" t="s">
        <v>32</v>
      </c>
      <c r="M1101" s="483" t="s">
        <v>32</v>
      </c>
      <c r="N1101" s="483">
        <v>74</v>
      </c>
      <c r="O1101" s="483" t="s">
        <v>32</v>
      </c>
    </row>
    <row r="1102" spans="1:15" ht="11.25">
      <c r="A1102" s="483">
        <v>12502</v>
      </c>
      <c r="B1102" s="483" t="s">
        <v>418</v>
      </c>
      <c r="C1102" s="483" t="s">
        <v>421</v>
      </c>
      <c r="D1102" s="483" t="s">
        <v>443</v>
      </c>
      <c r="E1102" s="484">
        <v>37287</v>
      </c>
      <c r="F1102" s="483" t="s">
        <v>276</v>
      </c>
      <c r="G1102" s="483">
        <v>0.3</v>
      </c>
      <c r="H1102" s="483" t="s">
        <v>420</v>
      </c>
      <c r="I1102" s="483" t="s">
        <v>32</v>
      </c>
      <c r="M1102" s="483" t="s">
        <v>32</v>
      </c>
      <c r="N1102" s="483">
        <v>74</v>
      </c>
      <c r="O1102" s="483" t="s">
        <v>32</v>
      </c>
    </row>
    <row r="1103" spans="1:15" ht="11.25">
      <c r="A1103" s="483">
        <v>12504</v>
      </c>
      <c r="B1103" s="483" t="s">
        <v>418</v>
      </c>
      <c r="C1103" s="483" t="s">
        <v>421</v>
      </c>
      <c r="D1103" s="483" t="s">
        <v>443</v>
      </c>
      <c r="E1103" s="484">
        <v>37315</v>
      </c>
      <c r="F1103" s="483" t="s">
        <v>276</v>
      </c>
      <c r="G1103" s="483">
        <v>0.3</v>
      </c>
      <c r="H1103" s="483" t="s">
        <v>420</v>
      </c>
      <c r="I1103" s="483" t="s">
        <v>32</v>
      </c>
      <c r="M1103" s="483" t="s">
        <v>32</v>
      </c>
      <c r="N1103" s="483">
        <v>74</v>
      </c>
      <c r="O1103" s="483" t="s">
        <v>32</v>
      </c>
    </row>
    <row r="1104" spans="1:15" ht="11.25">
      <c r="A1104" s="483">
        <v>12506</v>
      </c>
      <c r="B1104" s="483" t="s">
        <v>418</v>
      </c>
      <c r="C1104" s="483" t="s">
        <v>421</v>
      </c>
      <c r="D1104" s="483" t="s">
        <v>443</v>
      </c>
      <c r="E1104" s="484">
        <v>37376</v>
      </c>
      <c r="F1104" s="483" t="s">
        <v>276</v>
      </c>
      <c r="G1104" s="483">
        <v>0.3</v>
      </c>
      <c r="H1104" s="483" t="s">
        <v>420</v>
      </c>
      <c r="I1104" s="483" t="s">
        <v>32</v>
      </c>
      <c r="M1104" s="483" t="s">
        <v>32</v>
      </c>
      <c r="N1104" s="483">
        <v>74</v>
      </c>
      <c r="O1104" s="483" t="s">
        <v>32</v>
      </c>
    </row>
    <row r="1105" spans="1:15" ht="11.25">
      <c r="A1105" s="483">
        <v>12508</v>
      </c>
      <c r="B1105" s="483" t="s">
        <v>418</v>
      </c>
      <c r="C1105" s="483" t="s">
        <v>421</v>
      </c>
      <c r="D1105" s="483" t="s">
        <v>443</v>
      </c>
      <c r="E1105" s="484">
        <v>37468</v>
      </c>
      <c r="F1105" s="483" t="s">
        <v>276</v>
      </c>
      <c r="G1105" s="483">
        <v>0.3</v>
      </c>
      <c r="H1105" s="483" t="s">
        <v>420</v>
      </c>
      <c r="I1105" s="483" t="s">
        <v>32</v>
      </c>
      <c r="M1105" s="483" t="s">
        <v>32</v>
      </c>
      <c r="N1105" s="483">
        <v>74</v>
      </c>
      <c r="O1105" s="483" t="s">
        <v>32</v>
      </c>
    </row>
    <row r="1106" spans="1:15" ht="11.25">
      <c r="A1106" s="483">
        <v>12510</v>
      </c>
      <c r="B1106" s="483" t="s">
        <v>418</v>
      </c>
      <c r="C1106" s="483" t="s">
        <v>421</v>
      </c>
      <c r="D1106" s="483" t="s">
        <v>443</v>
      </c>
      <c r="E1106" s="484">
        <v>37499</v>
      </c>
      <c r="F1106" s="483" t="s">
        <v>276</v>
      </c>
      <c r="G1106" s="483">
        <v>0.1</v>
      </c>
      <c r="H1106" s="483" t="s">
        <v>420</v>
      </c>
      <c r="I1106" s="483" t="s">
        <v>32</v>
      </c>
      <c r="M1106" s="483" t="s">
        <v>32</v>
      </c>
      <c r="N1106" s="483">
        <v>74</v>
      </c>
      <c r="O1106" s="483" t="s">
        <v>32</v>
      </c>
    </row>
    <row r="1107" spans="1:15" ht="11.25">
      <c r="A1107" s="483">
        <v>12512</v>
      </c>
      <c r="B1107" s="483" t="s">
        <v>418</v>
      </c>
      <c r="C1107" s="483" t="s">
        <v>421</v>
      </c>
      <c r="D1107" s="483" t="s">
        <v>443</v>
      </c>
      <c r="E1107" s="484">
        <v>37529</v>
      </c>
      <c r="F1107" s="483" t="s">
        <v>276</v>
      </c>
      <c r="G1107" s="483">
        <v>0.1</v>
      </c>
      <c r="H1107" s="483" t="s">
        <v>420</v>
      </c>
      <c r="I1107" s="483" t="s">
        <v>32</v>
      </c>
      <c r="M1107" s="483" t="s">
        <v>32</v>
      </c>
      <c r="N1107" s="483">
        <v>74</v>
      </c>
      <c r="O1107" s="483" t="s">
        <v>32</v>
      </c>
    </row>
    <row r="1108" spans="1:15" ht="11.25">
      <c r="A1108" s="483">
        <v>12514</v>
      </c>
      <c r="B1108" s="483" t="s">
        <v>418</v>
      </c>
      <c r="C1108" s="483" t="s">
        <v>421</v>
      </c>
      <c r="D1108" s="483" t="s">
        <v>443</v>
      </c>
      <c r="E1108" s="484">
        <v>37560</v>
      </c>
      <c r="F1108" s="483" t="s">
        <v>276</v>
      </c>
      <c r="G1108" s="483">
        <v>0.1</v>
      </c>
      <c r="H1108" s="483" t="s">
        <v>420</v>
      </c>
      <c r="I1108" s="483" t="s">
        <v>32</v>
      </c>
      <c r="M1108" s="483" t="s">
        <v>32</v>
      </c>
      <c r="N1108" s="483">
        <v>74</v>
      </c>
      <c r="O1108" s="483" t="s">
        <v>32</v>
      </c>
    </row>
    <row r="1109" spans="1:15" ht="11.25">
      <c r="A1109" s="483">
        <v>12516</v>
      </c>
      <c r="B1109" s="483" t="s">
        <v>418</v>
      </c>
      <c r="C1109" s="483" t="s">
        <v>421</v>
      </c>
      <c r="D1109" s="483" t="s">
        <v>443</v>
      </c>
      <c r="E1109" s="484">
        <v>37590</v>
      </c>
      <c r="F1109" s="483" t="s">
        <v>276</v>
      </c>
      <c r="G1109" s="483">
        <v>0.1</v>
      </c>
      <c r="H1109" s="483" t="s">
        <v>420</v>
      </c>
      <c r="I1109" s="483" t="s">
        <v>32</v>
      </c>
      <c r="M1109" s="483" t="s">
        <v>32</v>
      </c>
      <c r="N1109" s="483">
        <v>74</v>
      </c>
      <c r="O1109" s="483" t="s">
        <v>32</v>
      </c>
    </row>
    <row r="1110" spans="1:15" ht="11.25">
      <c r="A1110" s="483">
        <v>12518</v>
      </c>
      <c r="B1110" s="483" t="s">
        <v>418</v>
      </c>
      <c r="C1110" s="483" t="s">
        <v>421</v>
      </c>
      <c r="D1110" s="483" t="s">
        <v>443</v>
      </c>
      <c r="E1110" s="484">
        <v>37621</v>
      </c>
      <c r="F1110" s="483" t="s">
        <v>276</v>
      </c>
      <c r="G1110" s="483">
        <v>0.2</v>
      </c>
      <c r="H1110" s="483" t="s">
        <v>420</v>
      </c>
      <c r="I1110" s="483" t="s">
        <v>32</v>
      </c>
      <c r="M1110" s="483" t="s">
        <v>32</v>
      </c>
      <c r="N1110" s="483">
        <v>74</v>
      </c>
      <c r="O1110" s="483" t="s">
        <v>32</v>
      </c>
    </row>
    <row r="1111" spans="1:15" ht="11.25">
      <c r="A1111" s="483">
        <v>12520</v>
      </c>
      <c r="B1111" s="483" t="s">
        <v>418</v>
      </c>
      <c r="C1111" s="483" t="s">
        <v>421</v>
      </c>
      <c r="D1111" s="483" t="s">
        <v>443</v>
      </c>
      <c r="E1111" s="484">
        <v>37652</v>
      </c>
      <c r="F1111" s="483" t="s">
        <v>276</v>
      </c>
      <c r="G1111" s="483">
        <v>0.1</v>
      </c>
      <c r="H1111" s="483" t="s">
        <v>420</v>
      </c>
      <c r="I1111" s="483" t="s">
        <v>32</v>
      </c>
      <c r="M1111" s="483" t="s">
        <v>32</v>
      </c>
      <c r="N1111" s="483">
        <v>74</v>
      </c>
      <c r="O1111" s="483" t="s">
        <v>32</v>
      </c>
    </row>
    <row r="1112" spans="1:15" ht="11.25">
      <c r="A1112" s="483">
        <v>12522</v>
      </c>
      <c r="B1112" s="483" t="s">
        <v>418</v>
      </c>
      <c r="C1112" s="483" t="s">
        <v>421</v>
      </c>
      <c r="D1112" s="483" t="s">
        <v>443</v>
      </c>
      <c r="E1112" s="484">
        <v>37680</v>
      </c>
      <c r="F1112" s="483" t="s">
        <v>276</v>
      </c>
      <c r="G1112" s="483">
        <v>0.1</v>
      </c>
      <c r="H1112" s="483" t="s">
        <v>420</v>
      </c>
      <c r="I1112" s="483" t="s">
        <v>32</v>
      </c>
      <c r="M1112" s="483" t="s">
        <v>32</v>
      </c>
      <c r="N1112" s="483">
        <v>74</v>
      </c>
      <c r="O1112" s="483" t="s">
        <v>32</v>
      </c>
    </row>
    <row r="1113" ht="11.25">
      <c r="E1113" s="484"/>
    </row>
    <row r="1114" ht="11.25">
      <c r="E1114" s="484"/>
    </row>
    <row r="1115" spans="1:15" ht="11.25">
      <c r="A1115" s="483">
        <v>12996</v>
      </c>
      <c r="B1115" s="483" t="s">
        <v>418</v>
      </c>
      <c r="C1115" s="483" t="s">
        <v>430</v>
      </c>
      <c r="D1115" s="483" t="s">
        <v>444</v>
      </c>
      <c r="E1115" s="484">
        <v>36782</v>
      </c>
      <c r="F1115" s="483" t="s">
        <v>276</v>
      </c>
      <c r="G1115" s="483">
        <v>0.5</v>
      </c>
      <c r="H1115" s="483" t="s">
        <v>420</v>
      </c>
      <c r="I1115" s="483" t="s">
        <v>32</v>
      </c>
      <c r="M1115" s="483" t="s">
        <v>32</v>
      </c>
      <c r="N1115" s="483">
        <v>75</v>
      </c>
      <c r="O1115" s="483" t="s">
        <v>32</v>
      </c>
    </row>
    <row r="1116" spans="1:15" ht="11.25">
      <c r="A1116" s="483">
        <v>12998</v>
      </c>
      <c r="B1116" s="483" t="s">
        <v>418</v>
      </c>
      <c r="C1116" s="483" t="s">
        <v>430</v>
      </c>
      <c r="D1116" s="483" t="s">
        <v>444</v>
      </c>
      <c r="E1116" s="484">
        <v>36958</v>
      </c>
      <c r="F1116" s="483" t="s">
        <v>276</v>
      </c>
      <c r="G1116" s="483">
        <v>15</v>
      </c>
      <c r="H1116" s="483" t="s">
        <v>420</v>
      </c>
      <c r="I1116" s="483" t="s">
        <v>32</v>
      </c>
      <c r="M1116" s="483" t="s">
        <v>32</v>
      </c>
      <c r="N1116" s="483">
        <v>75</v>
      </c>
      <c r="O1116" s="483" t="s">
        <v>32</v>
      </c>
    </row>
    <row r="1117" spans="1:15" ht="11.25">
      <c r="A1117" s="483">
        <v>12997</v>
      </c>
      <c r="B1117" s="483" t="s">
        <v>418</v>
      </c>
      <c r="C1117" s="483" t="s">
        <v>431</v>
      </c>
      <c r="D1117" s="483" t="s">
        <v>444</v>
      </c>
      <c r="E1117" s="484">
        <v>36799</v>
      </c>
      <c r="F1117" s="483" t="s">
        <v>276</v>
      </c>
      <c r="G1117" s="483">
        <v>0.5</v>
      </c>
      <c r="H1117" s="483" t="s">
        <v>420</v>
      </c>
      <c r="I1117" s="483" t="s">
        <v>32</v>
      </c>
      <c r="M1117" s="483" t="s">
        <v>32</v>
      </c>
      <c r="N1117" s="483">
        <v>75</v>
      </c>
      <c r="O1117" s="483" t="s">
        <v>32</v>
      </c>
    </row>
    <row r="1118" spans="1:18" ht="11.25">
      <c r="A1118" s="483">
        <v>12999</v>
      </c>
      <c r="B1118" s="483" t="s">
        <v>418</v>
      </c>
      <c r="C1118" s="483" t="s">
        <v>431</v>
      </c>
      <c r="D1118" s="483" t="s">
        <v>444</v>
      </c>
      <c r="E1118" s="484">
        <v>36981</v>
      </c>
      <c r="F1118" s="483" t="s">
        <v>276</v>
      </c>
      <c r="G1118" s="483">
        <v>15</v>
      </c>
      <c r="H1118" s="483" t="s">
        <v>420</v>
      </c>
      <c r="I1118" s="483" t="s">
        <v>32</v>
      </c>
      <c r="M1118" s="483" t="s">
        <v>32</v>
      </c>
      <c r="N1118" s="483">
        <v>75</v>
      </c>
      <c r="O1118" s="483" t="s">
        <v>32</v>
      </c>
      <c r="Q1118" s="486" t="s">
        <v>276</v>
      </c>
      <c r="R1118" s="486">
        <v>0.5</v>
      </c>
    </row>
    <row r="1119" ht="11.25">
      <c r="E1119" s="484"/>
    </row>
    <row r="1120" spans="1:15" ht="11.25">
      <c r="A1120" s="483">
        <v>13000</v>
      </c>
      <c r="B1120" s="483" t="s">
        <v>418</v>
      </c>
      <c r="C1120" s="483" t="s">
        <v>430</v>
      </c>
      <c r="D1120" s="483" t="s">
        <v>445</v>
      </c>
      <c r="E1120" s="484">
        <v>36782</v>
      </c>
      <c r="F1120" s="483" t="s">
        <v>276</v>
      </c>
      <c r="G1120" s="483">
        <v>0.5</v>
      </c>
      <c r="H1120" s="483" t="s">
        <v>420</v>
      </c>
      <c r="I1120" s="483" t="s">
        <v>32</v>
      </c>
      <c r="M1120" s="483" t="s">
        <v>32</v>
      </c>
      <c r="N1120" s="483">
        <v>76</v>
      </c>
      <c r="O1120" s="483" t="s">
        <v>32</v>
      </c>
    </row>
    <row r="1121" spans="1:15" ht="11.25">
      <c r="A1121" s="483">
        <v>13002</v>
      </c>
      <c r="B1121" s="483" t="s">
        <v>418</v>
      </c>
      <c r="C1121" s="483" t="s">
        <v>430</v>
      </c>
      <c r="D1121" s="483" t="s">
        <v>445</v>
      </c>
      <c r="E1121" s="484">
        <v>36958</v>
      </c>
      <c r="F1121" s="483" t="s">
        <v>276</v>
      </c>
      <c r="G1121" s="483">
        <v>15</v>
      </c>
      <c r="H1121" s="483" t="s">
        <v>420</v>
      </c>
      <c r="I1121" s="483" t="s">
        <v>32</v>
      </c>
      <c r="M1121" s="483" t="s">
        <v>32</v>
      </c>
      <c r="N1121" s="483">
        <v>76</v>
      </c>
      <c r="O1121" s="483" t="s">
        <v>32</v>
      </c>
    </row>
    <row r="1122" spans="1:15" ht="11.25">
      <c r="A1122" s="483">
        <v>13001</v>
      </c>
      <c r="B1122" s="483" t="s">
        <v>418</v>
      </c>
      <c r="C1122" s="483" t="s">
        <v>431</v>
      </c>
      <c r="D1122" s="483" t="s">
        <v>445</v>
      </c>
      <c r="E1122" s="484">
        <v>36799</v>
      </c>
      <c r="F1122" s="483" t="s">
        <v>276</v>
      </c>
      <c r="G1122" s="483">
        <v>0.5</v>
      </c>
      <c r="H1122" s="483" t="s">
        <v>420</v>
      </c>
      <c r="I1122" s="483" t="s">
        <v>32</v>
      </c>
      <c r="M1122" s="483" t="s">
        <v>32</v>
      </c>
      <c r="N1122" s="483">
        <v>76</v>
      </c>
      <c r="O1122" s="483" t="s">
        <v>32</v>
      </c>
    </row>
    <row r="1123" spans="1:18" ht="11.25">
      <c r="A1123" s="483">
        <v>13003</v>
      </c>
      <c r="B1123" s="483" t="s">
        <v>418</v>
      </c>
      <c r="C1123" s="483" t="s">
        <v>431</v>
      </c>
      <c r="D1123" s="483" t="s">
        <v>445</v>
      </c>
      <c r="E1123" s="484">
        <v>36981</v>
      </c>
      <c r="F1123" s="483" t="s">
        <v>276</v>
      </c>
      <c r="G1123" s="483">
        <v>15</v>
      </c>
      <c r="H1123" s="483" t="s">
        <v>420</v>
      </c>
      <c r="I1123" s="483" t="s">
        <v>32</v>
      </c>
      <c r="M1123" s="483" t="s">
        <v>32</v>
      </c>
      <c r="N1123" s="483">
        <v>76</v>
      </c>
      <c r="O1123" s="483" t="s">
        <v>32</v>
      </c>
      <c r="Q1123" s="486" t="s">
        <v>276</v>
      </c>
      <c r="R1123" s="486">
        <v>0.5</v>
      </c>
    </row>
    <row r="1124" ht="11.25">
      <c r="E1124" s="484"/>
    </row>
    <row r="1125" spans="1:15" ht="11.25">
      <c r="A1125" s="483">
        <v>13004</v>
      </c>
      <c r="B1125" s="483" t="s">
        <v>418</v>
      </c>
      <c r="C1125" s="483" t="s">
        <v>430</v>
      </c>
      <c r="D1125" s="483" t="s">
        <v>446</v>
      </c>
      <c r="E1125" s="484">
        <v>36782</v>
      </c>
      <c r="F1125" s="483" t="s">
        <v>276</v>
      </c>
      <c r="G1125" s="483">
        <v>0.5</v>
      </c>
      <c r="H1125" s="483" t="s">
        <v>420</v>
      </c>
      <c r="I1125" s="483" t="s">
        <v>32</v>
      </c>
      <c r="M1125" s="483" t="s">
        <v>32</v>
      </c>
      <c r="N1125" s="483">
        <v>77</v>
      </c>
      <c r="O1125" s="483" t="s">
        <v>32</v>
      </c>
    </row>
    <row r="1126" spans="1:15" ht="11.25">
      <c r="A1126" s="483">
        <v>13006</v>
      </c>
      <c r="B1126" s="483" t="s">
        <v>418</v>
      </c>
      <c r="C1126" s="483" t="s">
        <v>430</v>
      </c>
      <c r="D1126" s="483" t="s">
        <v>446</v>
      </c>
      <c r="E1126" s="484">
        <v>36958</v>
      </c>
      <c r="F1126" s="483" t="s">
        <v>276</v>
      </c>
      <c r="G1126" s="483">
        <v>10</v>
      </c>
      <c r="H1126" s="483" t="s">
        <v>420</v>
      </c>
      <c r="I1126" s="483" t="s">
        <v>32</v>
      </c>
      <c r="M1126" s="483" t="s">
        <v>32</v>
      </c>
      <c r="N1126" s="483">
        <v>77</v>
      </c>
      <c r="O1126" s="483" t="s">
        <v>32</v>
      </c>
    </row>
    <row r="1127" spans="1:15" ht="11.25">
      <c r="A1127" s="483">
        <v>13005</v>
      </c>
      <c r="B1127" s="483" t="s">
        <v>418</v>
      </c>
      <c r="C1127" s="483" t="s">
        <v>431</v>
      </c>
      <c r="D1127" s="483" t="s">
        <v>446</v>
      </c>
      <c r="E1127" s="484">
        <v>36799</v>
      </c>
      <c r="F1127" s="483" t="s">
        <v>276</v>
      </c>
      <c r="G1127" s="483">
        <v>0.5</v>
      </c>
      <c r="H1127" s="483" t="s">
        <v>420</v>
      </c>
      <c r="I1127" s="483" t="s">
        <v>32</v>
      </c>
      <c r="M1127" s="483" t="s">
        <v>32</v>
      </c>
      <c r="N1127" s="483">
        <v>77</v>
      </c>
      <c r="O1127" s="483" t="s">
        <v>32</v>
      </c>
    </row>
    <row r="1128" spans="1:18" ht="11.25">
      <c r="A1128" s="483">
        <v>13007</v>
      </c>
      <c r="B1128" s="483" t="s">
        <v>418</v>
      </c>
      <c r="C1128" s="483" t="s">
        <v>431</v>
      </c>
      <c r="D1128" s="483" t="s">
        <v>446</v>
      </c>
      <c r="E1128" s="484">
        <v>36981</v>
      </c>
      <c r="F1128" s="483" t="s">
        <v>276</v>
      </c>
      <c r="G1128" s="483">
        <v>10</v>
      </c>
      <c r="H1128" s="483" t="s">
        <v>420</v>
      </c>
      <c r="I1128" s="483" t="s">
        <v>32</v>
      </c>
      <c r="M1128" s="483" t="s">
        <v>32</v>
      </c>
      <c r="N1128" s="483">
        <v>77</v>
      </c>
      <c r="O1128" s="483" t="s">
        <v>32</v>
      </c>
      <c r="Q1128" s="486" t="s">
        <v>276</v>
      </c>
      <c r="R1128" s="486">
        <v>0.5</v>
      </c>
    </row>
    <row r="1129" ht="11.25">
      <c r="E1129" s="484"/>
    </row>
    <row r="1130" spans="1:15" ht="11.25">
      <c r="A1130" s="483">
        <v>12924</v>
      </c>
      <c r="B1130" s="483" t="s">
        <v>418</v>
      </c>
      <c r="C1130" s="483" t="s">
        <v>430</v>
      </c>
      <c r="D1130" s="483" t="s">
        <v>447</v>
      </c>
      <c r="E1130" s="484">
        <v>36782</v>
      </c>
      <c r="F1130" s="483" t="s">
        <v>276</v>
      </c>
      <c r="G1130" s="483">
        <v>6</v>
      </c>
      <c r="H1130" s="483" t="s">
        <v>420</v>
      </c>
      <c r="I1130" s="483" t="s">
        <v>32</v>
      </c>
      <c r="M1130" s="483" t="s">
        <v>32</v>
      </c>
      <c r="N1130" s="483">
        <v>86</v>
      </c>
      <c r="O1130" s="483" t="s">
        <v>32</v>
      </c>
    </row>
    <row r="1131" spans="1:15" ht="11.25">
      <c r="A1131" s="483">
        <v>12926</v>
      </c>
      <c r="B1131" s="483" t="s">
        <v>418</v>
      </c>
      <c r="C1131" s="483" t="s">
        <v>430</v>
      </c>
      <c r="D1131" s="483" t="s">
        <v>447</v>
      </c>
      <c r="E1131" s="484">
        <v>36958</v>
      </c>
      <c r="F1131" s="483" t="s">
        <v>276</v>
      </c>
      <c r="G1131" s="483">
        <v>15</v>
      </c>
      <c r="H1131" s="483" t="s">
        <v>420</v>
      </c>
      <c r="I1131" s="483" t="s">
        <v>32</v>
      </c>
      <c r="M1131" s="483" t="s">
        <v>32</v>
      </c>
      <c r="N1131" s="483">
        <v>86</v>
      </c>
      <c r="O1131" s="483" t="s">
        <v>32</v>
      </c>
    </row>
    <row r="1132" spans="1:15" ht="11.25">
      <c r="A1132" s="483">
        <v>12925</v>
      </c>
      <c r="B1132" s="483" t="s">
        <v>418</v>
      </c>
      <c r="C1132" s="483" t="s">
        <v>431</v>
      </c>
      <c r="D1132" s="483" t="s">
        <v>447</v>
      </c>
      <c r="E1132" s="484">
        <v>36799</v>
      </c>
      <c r="F1132" s="483" t="s">
        <v>276</v>
      </c>
      <c r="G1132" s="483">
        <v>6</v>
      </c>
      <c r="H1132" s="483" t="s">
        <v>420</v>
      </c>
      <c r="I1132" s="483" t="s">
        <v>32</v>
      </c>
      <c r="M1132" s="483" t="s">
        <v>32</v>
      </c>
      <c r="N1132" s="483">
        <v>86</v>
      </c>
      <c r="O1132" s="483" t="s">
        <v>32</v>
      </c>
    </row>
    <row r="1133" spans="1:18" ht="11.25">
      <c r="A1133" s="483">
        <v>12927</v>
      </c>
      <c r="B1133" s="483" t="s">
        <v>418</v>
      </c>
      <c r="C1133" s="483" t="s">
        <v>431</v>
      </c>
      <c r="D1133" s="483" t="s">
        <v>447</v>
      </c>
      <c r="E1133" s="484">
        <v>36981</v>
      </c>
      <c r="F1133" s="483" t="s">
        <v>276</v>
      </c>
      <c r="G1133" s="483">
        <v>15</v>
      </c>
      <c r="H1133" s="483" t="s">
        <v>420</v>
      </c>
      <c r="I1133" s="483" t="s">
        <v>32</v>
      </c>
      <c r="M1133" s="483" t="s">
        <v>32</v>
      </c>
      <c r="N1133" s="483">
        <v>86</v>
      </c>
      <c r="O1133" s="483" t="s">
        <v>32</v>
      </c>
      <c r="Q1133" s="486" t="s">
        <v>276</v>
      </c>
      <c r="R1133" s="486">
        <v>6</v>
      </c>
    </row>
    <row r="1134" ht="11.25">
      <c r="E1134" s="484"/>
    </row>
    <row r="1135" ht="11.25">
      <c r="E1135" s="484"/>
    </row>
    <row r="1136" spans="1:15" ht="11.25">
      <c r="A1136" s="483">
        <v>12523</v>
      </c>
      <c r="B1136" s="483" t="s">
        <v>418</v>
      </c>
      <c r="C1136" s="483" t="s">
        <v>419</v>
      </c>
      <c r="D1136" s="483" t="s">
        <v>448</v>
      </c>
      <c r="E1136" s="484">
        <v>36739</v>
      </c>
      <c r="F1136" s="483" t="s">
        <v>276</v>
      </c>
      <c r="G1136" s="483">
        <v>0.47</v>
      </c>
      <c r="H1136" s="483" t="s">
        <v>420</v>
      </c>
      <c r="I1136" s="483" t="s">
        <v>32</v>
      </c>
      <c r="M1136" s="483" t="s">
        <v>32</v>
      </c>
      <c r="N1136" s="483">
        <v>87</v>
      </c>
      <c r="O1136" s="483" t="s">
        <v>32</v>
      </c>
    </row>
    <row r="1137" spans="1:15" ht="11.25">
      <c r="A1137" s="483">
        <v>12525</v>
      </c>
      <c r="B1137" s="483" t="s">
        <v>418</v>
      </c>
      <c r="C1137" s="483" t="s">
        <v>419</v>
      </c>
      <c r="D1137" s="483" t="s">
        <v>448</v>
      </c>
      <c r="E1137" s="484">
        <v>36782</v>
      </c>
      <c r="F1137" s="483" t="s">
        <v>276</v>
      </c>
      <c r="G1137" s="483">
        <v>0.3</v>
      </c>
      <c r="H1137" s="483" t="s">
        <v>420</v>
      </c>
      <c r="I1137" s="483" t="s">
        <v>32</v>
      </c>
      <c r="M1137" s="483" t="s">
        <v>32</v>
      </c>
      <c r="N1137" s="483">
        <v>87</v>
      </c>
      <c r="O1137" s="483" t="s">
        <v>32</v>
      </c>
    </row>
    <row r="1138" spans="1:15" ht="11.25">
      <c r="A1138" s="483">
        <v>12527</v>
      </c>
      <c r="B1138" s="483" t="s">
        <v>418</v>
      </c>
      <c r="C1138" s="483" t="s">
        <v>419</v>
      </c>
      <c r="D1138" s="483" t="s">
        <v>448</v>
      </c>
      <c r="E1138" s="484">
        <v>36803</v>
      </c>
      <c r="F1138" s="483" t="s">
        <v>276</v>
      </c>
      <c r="G1138" s="483">
        <v>0.3</v>
      </c>
      <c r="H1138" s="483" t="s">
        <v>420</v>
      </c>
      <c r="I1138" s="483" t="s">
        <v>32</v>
      </c>
      <c r="M1138" s="483" t="s">
        <v>32</v>
      </c>
      <c r="N1138" s="483">
        <v>87</v>
      </c>
      <c r="O1138" s="483" t="s">
        <v>32</v>
      </c>
    </row>
    <row r="1139" spans="1:15" ht="11.25">
      <c r="A1139" s="483">
        <v>12529</v>
      </c>
      <c r="B1139" s="483" t="s">
        <v>418</v>
      </c>
      <c r="C1139" s="483" t="s">
        <v>419</v>
      </c>
      <c r="D1139" s="483" t="s">
        <v>448</v>
      </c>
      <c r="E1139" s="484">
        <v>36831</v>
      </c>
      <c r="F1139" s="483" t="s">
        <v>276</v>
      </c>
      <c r="G1139" s="483">
        <v>0.3</v>
      </c>
      <c r="H1139" s="483" t="s">
        <v>420</v>
      </c>
      <c r="I1139" s="483" t="s">
        <v>32</v>
      </c>
      <c r="M1139" s="483" t="s">
        <v>32</v>
      </c>
      <c r="N1139" s="483">
        <v>87</v>
      </c>
      <c r="O1139" s="483" t="s">
        <v>32</v>
      </c>
    </row>
    <row r="1140" spans="1:15" ht="11.25">
      <c r="A1140" s="483">
        <v>12531</v>
      </c>
      <c r="B1140" s="483" t="s">
        <v>418</v>
      </c>
      <c r="C1140" s="483" t="s">
        <v>419</v>
      </c>
      <c r="D1140" s="483" t="s">
        <v>448</v>
      </c>
      <c r="E1140" s="484">
        <v>36865</v>
      </c>
      <c r="F1140" s="483" t="s">
        <v>276</v>
      </c>
      <c r="G1140" s="483">
        <v>0.3</v>
      </c>
      <c r="H1140" s="483" t="s">
        <v>420</v>
      </c>
      <c r="I1140" s="483" t="s">
        <v>32</v>
      </c>
      <c r="M1140" s="483" t="s">
        <v>32</v>
      </c>
      <c r="N1140" s="483">
        <v>87</v>
      </c>
      <c r="O1140" s="483" t="s">
        <v>32</v>
      </c>
    </row>
    <row r="1141" spans="1:15" ht="11.25">
      <c r="A1141" s="483">
        <v>12533</v>
      </c>
      <c r="B1141" s="483" t="s">
        <v>418</v>
      </c>
      <c r="C1141" s="483" t="s">
        <v>419</v>
      </c>
      <c r="D1141" s="483" t="s">
        <v>448</v>
      </c>
      <c r="E1141" s="484">
        <v>36894</v>
      </c>
      <c r="F1141" s="483" t="s">
        <v>276</v>
      </c>
      <c r="G1141" s="483">
        <v>0.3</v>
      </c>
      <c r="H1141" s="483" t="s">
        <v>420</v>
      </c>
      <c r="I1141" s="483" t="s">
        <v>32</v>
      </c>
      <c r="M1141" s="483" t="s">
        <v>32</v>
      </c>
      <c r="N1141" s="483">
        <v>87</v>
      </c>
      <c r="O1141" s="483" t="s">
        <v>32</v>
      </c>
    </row>
    <row r="1142" spans="1:15" ht="11.25">
      <c r="A1142" s="483">
        <v>12535</v>
      </c>
      <c r="B1142" s="483" t="s">
        <v>418</v>
      </c>
      <c r="C1142" s="483" t="s">
        <v>419</v>
      </c>
      <c r="D1142" s="483" t="s">
        <v>448</v>
      </c>
      <c r="E1142" s="484">
        <v>36927</v>
      </c>
      <c r="F1142" s="483" t="s">
        <v>276</v>
      </c>
      <c r="G1142" s="483">
        <v>0.3</v>
      </c>
      <c r="H1142" s="483" t="s">
        <v>420</v>
      </c>
      <c r="I1142" s="483" t="s">
        <v>32</v>
      </c>
      <c r="M1142" s="483" t="s">
        <v>32</v>
      </c>
      <c r="N1142" s="483">
        <v>87</v>
      </c>
      <c r="O1142" s="483" t="s">
        <v>32</v>
      </c>
    </row>
    <row r="1143" spans="1:15" ht="11.25">
      <c r="A1143" s="483">
        <v>12537</v>
      </c>
      <c r="B1143" s="483" t="s">
        <v>418</v>
      </c>
      <c r="C1143" s="483" t="s">
        <v>419</v>
      </c>
      <c r="D1143" s="483" t="s">
        <v>448</v>
      </c>
      <c r="E1143" s="484">
        <v>36958</v>
      </c>
      <c r="F1143" s="483" t="s">
        <v>276</v>
      </c>
      <c r="G1143" s="483">
        <v>0.3</v>
      </c>
      <c r="H1143" s="483" t="s">
        <v>420</v>
      </c>
      <c r="I1143" s="483" t="s">
        <v>32</v>
      </c>
      <c r="M1143" s="483" t="s">
        <v>32</v>
      </c>
      <c r="N1143" s="483">
        <v>87</v>
      </c>
      <c r="O1143" s="483" t="s">
        <v>32</v>
      </c>
    </row>
    <row r="1144" spans="1:15" ht="11.25">
      <c r="A1144" s="483">
        <v>12539</v>
      </c>
      <c r="B1144" s="483" t="s">
        <v>418</v>
      </c>
      <c r="C1144" s="483" t="s">
        <v>419</v>
      </c>
      <c r="D1144" s="483" t="s">
        <v>448</v>
      </c>
      <c r="E1144" s="484">
        <v>36984</v>
      </c>
      <c r="F1144" s="483" t="s">
        <v>276</v>
      </c>
      <c r="G1144" s="483">
        <v>0.3</v>
      </c>
      <c r="H1144" s="483" t="s">
        <v>420</v>
      </c>
      <c r="I1144" s="483" t="s">
        <v>32</v>
      </c>
      <c r="M1144" s="483" t="s">
        <v>32</v>
      </c>
      <c r="N1144" s="483">
        <v>87</v>
      </c>
      <c r="O1144" s="483" t="s">
        <v>32</v>
      </c>
    </row>
    <row r="1145" spans="1:15" ht="11.25">
      <c r="A1145" s="483">
        <v>12541</v>
      </c>
      <c r="B1145" s="483" t="s">
        <v>418</v>
      </c>
      <c r="C1145" s="483" t="s">
        <v>419</v>
      </c>
      <c r="D1145" s="483" t="s">
        <v>448</v>
      </c>
      <c r="E1145" s="484">
        <v>37012</v>
      </c>
      <c r="F1145" s="483" t="s">
        <v>276</v>
      </c>
      <c r="G1145" s="483">
        <v>0.3</v>
      </c>
      <c r="H1145" s="483" t="s">
        <v>420</v>
      </c>
      <c r="I1145" s="483" t="s">
        <v>32</v>
      </c>
      <c r="M1145" s="483" t="s">
        <v>32</v>
      </c>
      <c r="N1145" s="483">
        <v>87</v>
      </c>
      <c r="O1145" s="483" t="s">
        <v>32</v>
      </c>
    </row>
    <row r="1146" spans="1:15" ht="11.25">
      <c r="A1146" s="483">
        <v>12543</v>
      </c>
      <c r="B1146" s="483" t="s">
        <v>418</v>
      </c>
      <c r="C1146" s="483" t="s">
        <v>419</v>
      </c>
      <c r="D1146" s="483" t="s">
        <v>448</v>
      </c>
      <c r="E1146" s="484">
        <v>37047</v>
      </c>
      <c r="F1146" s="483" t="s">
        <v>276</v>
      </c>
      <c r="G1146" s="483">
        <v>0.4</v>
      </c>
      <c r="H1146" s="483" t="s">
        <v>420</v>
      </c>
      <c r="I1146" s="483" t="s">
        <v>32</v>
      </c>
      <c r="M1146" s="483" t="s">
        <v>32</v>
      </c>
      <c r="N1146" s="483">
        <v>87</v>
      </c>
      <c r="O1146" s="483" t="s">
        <v>32</v>
      </c>
    </row>
    <row r="1147" spans="1:15" ht="11.25">
      <c r="A1147" s="483">
        <v>12545</v>
      </c>
      <c r="B1147" s="483" t="s">
        <v>418</v>
      </c>
      <c r="C1147" s="483" t="s">
        <v>419</v>
      </c>
      <c r="D1147" s="483" t="s">
        <v>448</v>
      </c>
      <c r="E1147" s="484">
        <v>37074</v>
      </c>
      <c r="F1147" s="483" t="s">
        <v>276</v>
      </c>
      <c r="G1147" s="483">
        <v>0.4</v>
      </c>
      <c r="H1147" s="483" t="s">
        <v>420</v>
      </c>
      <c r="I1147" s="483" t="s">
        <v>32</v>
      </c>
      <c r="M1147" s="483" t="s">
        <v>32</v>
      </c>
      <c r="N1147" s="483">
        <v>87</v>
      </c>
      <c r="O1147" s="483" t="s">
        <v>32</v>
      </c>
    </row>
    <row r="1148" spans="1:15" ht="11.25">
      <c r="A1148" s="483">
        <v>12547</v>
      </c>
      <c r="B1148" s="483" t="s">
        <v>418</v>
      </c>
      <c r="C1148" s="483" t="s">
        <v>419</v>
      </c>
      <c r="D1148" s="483" t="s">
        <v>448</v>
      </c>
      <c r="E1148" s="484">
        <v>37104</v>
      </c>
      <c r="F1148" s="483" t="s">
        <v>276</v>
      </c>
      <c r="G1148" s="483">
        <v>0.2</v>
      </c>
      <c r="H1148" s="483" t="s">
        <v>420</v>
      </c>
      <c r="I1148" s="483" t="s">
        <v>32</v>
      </c>
      <c r="M1148" s="483" t="s">
        <v>32</v>
      </c>
      <c r="N1148" s="483">
        <v>87</v>
      </c>
      <c r="O1148" s="483" t="s">
        <v>32</v>
      </c>
    </row>
    <row r="1149" spans="1:15" ht="11.25">
      <c r="A1149" s="483">
        <v>12549</v>
      </c>
      <c r="B1149" s="483" t="s">
        <v>418</v>
      </c>
      <c r="C1149" s="483" t="s">
        <v>419</v>
      </c>
      <c r="D1149" s="483" t="s">
        <v>448</v>
      </c>
      <c r="E1149" s="484">
        <v>37138</v>
      </c>
      <c r="F1149" s="483" t="s">
        <v>276</v>
      </c>
      <c r="G1149" s="483">
        <v>0.3</v>
      </c>
      <c r="H1149" s="483" t="s">
        <v>420</v>
      </c>
      <c r="I1149" s="483" t="s">
        <v>32</v>
      </c>
      <c r="M1149" s="483" t="s">
        <v>32</v>
      </c>
      <c r="N1149" s="483">
        <v>87</v>
      </c>
      <c r="O1149" s="483" t="s">
        <v>32</v>
      </c>
    </row>
    <row r="1150" spans="1:15" ht="11.25">
      <c r="A1150" s="483">
        <v>12551</v>
      </c>
      <c r="B1150" s="483" t="s">
        <v>418</v>
      </c>
      <c r="C1150" s="483" t="s">
        <v>419</v>
      </c>
      <c r="D1150" s="483" t="s">
        <v>448</v>
      </c>
      <c r="E1150" s="484">
        <v>37166</v>
      </c>
      <c r="F1150" s="483" t="s">
        <v>276</v>
      </c>
      <c r="G1150" s="483">
        <v>0.05</v>
      </c>
      <c r="H1150" s="483" t="s">
        <v>420</v>
      </c>
      <c r="I1150" s="483" t="s">
        <v>32</v>
      </c>
      <c r="M1150" s="483" t="s">
        <v>32</v>
      </c>
      <c r="N1150" s="483">
        <v>87</v>
      </c>
      <c r="O1150" s="483" t="s">
        <v>32</v>
      </c>
    </row>
    <row r="1151" spans="1:15" ht="11.25">
      <c r="A1151" s="483">
        <v>12553</v>
      </c>
      <c r="B1151" s="483" t="s">
        <v>418</v>
      </c>
      <c r="C1151" s="483" t="s">
        <v>419</v>
      </c>
      <c r="D1151" s="483" t="s">
        <v>448</v>
      </c>
      <c r="E1151" s="484">
        <v>37259</v>
      </c>
      <c r="F1151" s="483" t="s">
        <v>276</v>
      </c>
      <c r="G1151" s="483">
        <v>0.3</v>
      </c>
      <c r="H1151" s="483" t="s">
        <v>420</v>
      </c>
      <c r="I1151" s="483" t="s">
        <v>32</v>
      </c>
      <c r="M1151" s="483" t="s">
        <v>32</v>
      </c>
      <c r="N1151" s="483">
        <v>87</v>
      </c>
      <c r="O1151" s="483" t="s">
        <v>32</v>
      </c>
    </row>
    <row r="1152" spans="1:15" ht="11.25">
      <c r="A1152" s="483">
        <v>12555</v>
      </c>
      <c r="B1152" s="483" t="s">
        <v>418</v>
      </c>
      <c r="C1152" s="483" t="s">
        <v>419</v>
      </c>
      <c r="D1152" s="483" t="s">
        <v>448</v>
      </c>
      <c r="E1152" s="484">
        <v>37292</v>
      </c>
      <c r="F1152" s="483" t="s">
        <v>276</v>
      </c>
      <c r="G1152" s="483">
        <v>0.3</v>
      </c>
      <c r="H1152" s="483" t="s">
        <v>420</v>
      </c>
      <c r="I1152" s="483" t="s">
        <v>32</v>
      </c>
      <c r="M1152" s="483" t="s">
        <v>32</v>
      </c>
      <c r="N1152" s="483">
        <v>87</v>
      </c>
      <c r="O1152" s="483" t="s">
        <v>32</v>
      </c>
    </row>
    <row r="1153" spans="1:15" ht="11.25">
      <c r="A1153" s="483">
        <v>12557</v>
      </c>
      <c r="B1153" s="483" t="s">
        <v>418</v>
      </c>
      <c r="C1153" s="483" t="s">
        <v>419</v>
      </c>
      <c r="D1153" s="483" t="s">
        <v>448</v>
      </c>
      <c r="E1153" s="484">
        <v>37348</v>
      </c>
      <c r="F1153" s="483" t="s">
        <v>276</v>
      </c>
      <c r="G1153" s="483">
        <v>0.3</v>
      </c>
      <c r="H1153" s="483" t="s">
        <v>420</v>
      </c>
      <c r="I1153" s="483" t="s">
        <v>32</v>
      </c>
      <c r="M1153" s="483" t="s">
        <v>32</v>
      </c>
      <c r="N1153" s="483">
        <v>87</v>
      </c>
      <c r="O1153" s="483" t="s">
        <v>32</v>
      </c>
    </row>
    <row r="1154" spans="1:15" ht="11.25">
      <c r="A1154" s="483">
        <v>12559</v>
      </c>
      <c r="B1154" s="483" t="s">
        <v>418</v>
      </c>
      <c r="C1154" s="483" t="s">
        <v>419</v>
      </c>
      <c r="D1154" s="483" t="s">
        <v>448</v>
      </c>
      <c r="E1154" s="484">
        <v>37439</v>
      </c>
      <c r="F1154" s="483" t="s">
        <v>276</v>
      </c>
      <c r="G1154" s="483">
        <v>0.3</v>
      </c>
      <c r="H1154" s="483" t="s">
        <v>420</v>
      </c>
      <c r="I1154" s="483" t="s">
        <v>32</v>
      </c>
      <c r="M1154" s="483" t="s">
        <v>32</v>
      </c>
      <c r="N1154" s="483">
        <v>87</v>
      </c>
      <c r="O1154" s="483" t="s">
        <v>32</v>
      </c>
    </row>
    <row r="1155" spans="1:15" ht="11.25">
      <c r="A1155" s="483">
        <v>12561</v>
      </c>
      <c r="B1155" s="483" t="s">
        <v>418</v>
      </c>
      <c r="C1155" s="483" t="s">
        <v>419</v>
      </c>
      <c r="D1155" s="483" t="s">
        <v>448</v>
      </c>
      <c r="E1155" s="484">
        <v>37475</v>
      </c>
      <c r="F1155" s="483" t="s">
        <v>276</v>
      </c>
      <c r="G1155" s="483">
        <v>0.1</v>
      </c>
      <c r="H1155" s="483" t="s">
        <v>420</v>
      </c>
      <c r="I1155" s="483" t="s">
        <v>32</v>
      </c>
      <c r="M1155" s="483" t="s">
        <v>32</v>
      </c>
      <c r="N1155" s="483">
        <v>87</v>
      </c>
      <c r="O1155" s="483" t="s">
        <v>32</v>
      </c>
    </row>
    <row r="1156" spans="1:15" ht="11.25">
      <c r="A1156" s="483">
        <v>12563</v>
      </c>
      <c r="B1156" s="483" t="s">
        <v>418</v>
      </c>
      <c r="C1156" s="483" t="s">
        <v>419</v>
      </c>
      <c r="D1156" s="483" t="s">
        <v>448</v>
      </c>
      <c r="E1156" s="484">
        <v>37503</v>
      </c>
      <c r="F1156" s="483" t="s">
        <v>276</v>
      </c>
      <c r="G1156" s="483">
        <v>0.1</v>
      </c>
      <c r="H1156" s="483" t="s">
        <v>420</v>
      </c>
      <c r="I1156" s="483" t="s">
        <v>32</v>
      </c>
      <c r="M1156" s="483" t="s">
        <v>32</v>
      </c>
      <c r="N1156" s="483">
        <v>87</v>
      </c>
      <c r="O1156" s="483" t="s">
        <v>32</v>
      </c>
    </row>
    <row r="1157" spans="1:15" ht="11.25">
      <c r="A1157" s="483">
        <v>12565</v>
      </c>
      <c r="B1157" s="483" t="s">
        <v>418</v>
      </c>
      <c r="C1157" s="483" t="s">
        <v>419</v>
      </c>
      <c r="D1157" s="483" t="s">
        <v>448</v>
      </c>
      <c r="E1157" s="484">
        <v>37531</v>
      </c>
      <c r="F1157" s="483" t="s">
        <v>276</v>
      </c>
      <c r="G1157" s="483">
        <v>0.1</v>
      </c>
      <c r="H1157" s="483" t="s">
        <v>420</v>
      </c>
      <c r="I1157" s="483" t="s">
        <v>32</v>
      </c>
      <c r="M1157" s="483" t="s">
        <v>32</v>
      </c>
      <c r="N1157" s="483">
        <v>87</v>
      </c>
      <c r="O1157" s="483" t="s">
        <v>32</v>
      </c>
    </row>
    <row r="1158" spans="1:15" ht="11.25">
      <c r="A1158" s="483">
        <v>12567</v>
      </c>
      <c r="B1158" s="483" t="s">
        <v>418</v>
      </c>
      <c r="C1158" s="483" t="s">
        <v>419</v>
      </c>
      <c r="D1158" s="483" t="s">
        <v>448</v>
      </c>
      <c r="E1158" s="484">
        <v>37566</v>
      </c>
      <c r="F1158" s="483" t="s">
        <v>276</v>
      </c>
      <c r="G1158" s="483">
        <v>0.1</v>
      </c>
      <c r="H1158" s="483" t="s">
        <v>420</v>
      </c>
      <c r="I1158" s="483" t="s">
        <v>32</v>
      </c>
      <c r="M1158" s="483" t="s">
        <v>32</v>
      </c>
      <c r="N1158" s="483">
        <v>87</v>
      </c>
      <c r="O1158" s="483" t="s">
        <v>32</v>
      </c>
    </row>
    <row r="1159" spans="1:15" ht="11.25">
      <c r="A1159" s="483">
        <v>12569</v>
      </c>
      <c r="B1159" s="483" t="s">
        <v>418</v>
      </c>
      <c r="C1159" s="483" t="s">
        <v>419</v>
      </c>
      <c r="D1159" s="483" t="s">
        <v>448</v>
      </c>
      <c r="E1159" s="484">
        <v>37594</v>
      </c>
      <c r="F1159" s="483" t="s">
        <v>276</v>
      </c>
      <c r="G1159" s="483">
        <v>0.2</v>
      </c>
      <c r="H1159" s="483" t="s">
        <v>420</v>
      </c>
      <c r="I1159" s="483" t="s">
        <v>32</v>
      </c>
      <c r="M1159" s="483" t="s">
        <v>32</v>
      </c>
      <c r="N1159" s="483">
        <v>87</v>
      </c>
      <c r="O1159" s="483" t="s">
        <v>32</v>
      </c>
    </row>
    <row r="1160" spans="1:15" ht="11.25">
      <c r="A1160" s="483">
        <v>12571</v>
      </c>
      <c r="B1160" s="483" t="s">
        <v>418</v>
      </c>
      <c r="C1160" s="483" t="s">
        <v>419</v>
      </c>
      <c r="D1160" s="483" t="s">
        <v>448</v>
      </c>
      <c r="E1160" s="484">
        <v>37623</v>
      </c>
      <c r="F1160" s="483" t="s">
        <v>276</v>
      </c>
      <c r="G1160" s="483">
        <v>0.1</v>
      </c>
      <c r="H1160" s="483" t="s">
        <v>420</v>
      </c>
      <c r="I1160" s="483" t="s">
        <v>32</v>
      </c>
      <c r="M1160" s="483" t="s">
        <v>32</v>
      </c>
      <c r="N1160" s="483">
        <v>87</v>
      </c>
      <c r="O1160" s="483" t="s">
        <v>32</v>
      </c>
    </row>
    <row r="1161" spans="1:18" ht="11.25">
      <c r="A1161" s="483">
        <v>12573</v>
      </c>
      <c r="B1161" s="483" t="s">
        <v>418</v>
      </c>
      <c r="C1161" s="483" t="s">
        <v>419</v>
      </c>
      <c r="D1161" s="483" t="s">
        <v>448</v>
      </c>
      <c r="E1161" s="484">
        <v>37658</v>
      </c>
      <c r="F1161" s="483" t="s">
        <v>276</v>
      </c>
      <c r="G1161" s="483">
        <v>0.1</v>
      </c>
      <c r="H1161" s="483" t="s">
        <v>420</v>
      </c>
      <c r="I1161" s="483" t="s">
        <v>32</v>
      </c>
      <c r="M1161" s="483" t="s">
        <v>32</v>
      </c>
      <c r="N1161" s="483">
        <v>87</v>
      </c>
      <c r="O1161" s="483" t="s">
        <v>32</v>
      </c>
      <c r="Q1161" s="486" t="s">
        <v>276</v>
      </c>
      <c r="R1161" s="486">
        <v>0.05</v>
      </c>
    </row>
    <row r="1162" ht="11.25">
      <c r="E1162" s="484"/>
    </row>
    <row r="1163" ht="11.25">
      <c r="E1163" s="484"/>
    </row>
    <row r="1164" spans="1:15" ht="11.25">
      <c r="A1164" s="483">
        <v>12524</v>
      </c>
      <c r="B1164" s="483" t="s">
        <v>418</v>
      </c>
      <c r="C1164" s="483" t="s">
        <v>421</v>
      </c>
      <c r="D1164" s="483" t="s">
        <v>448</v>
      </c>
      <c r="E1164" s="484">
        <v>36769</v>
      </c>
      <c r="F1164" s="483" t="s">
        <v>276</v>
      </c>
      <c r="G1164" s="483">
        <v>0.47</v>
      </c>
      <c r="H1164" s="483" t="s">
        <v>420</v>
      </c>
      <c r="I1164" s="483" t="s">
        <v>32</v>
      </c>
      <c r="M1164" s="483" t="s">
        <v>32</v>
      </c>
      <c r="N1164" s="483">
        <v>87</v>
      </c>
      <c r="O1164" s="483" t="s">
        <v>32</v>
      </c>
    </row>
    <row r="1165" spans="1:15" ht="11.25">
      <c r="A1165" s="483">
        <v>12526</v>
      </c>
      <c r="B1165" s="483" t="s">
        <v>418</v>
      </c>
      <c r="C1165" s="483" t="s">
        <v>421</v>
      </c>
      <c r="D1165" s="483" t="s">
        <v>448</v>
      </c>
      <c r="E1165" s="484">
        <v>36799</v>
      </c>
      <c r="F1165" s="483" t="s">
        <v>276</v>
      </c>
      <c r="G1165" s="483">
        <v>0.3</v>
      </c>
      <c r="H1165" s="483" t="s">
        <v>420</v>
      </c>
      <c r="I1165" s="483" t="s">
        <v>32</v>
      </c>
      <c r="M1165" s="483" t="s">
        <v>32</v>
      </c>
      <c r="N1165" s="483">
        <v>87</v>
      </c>
      <c r="O1165" s="483" t="s">
        <v>32</v>
      </c>
    </row>
    <row r="1166" spans="1:15" ht="11.25">
      <c r="A1166" s="483">
        <v>12528</v>
      </c>
      <c r="B1166" s="483" t="s">
        <v>418</v>
      </c>
      <c r="C1166" s="483" t="s">
        <v>421</v>
      </c>
      <c r="D1166" s="483" t="s">
        <v>448</v>
      </c>
      <c r="E1166" s="484">
        <v>36830</v>
      </c>
      <c r="F1166" s="483" t="s">
        <v>276</v>
      </c>
      <c r="G1166" s="483">
        <v>0.3</v>
      </c>
      <c r="H1166" s="483" t="s">
        <v>420</v>
      </c>
      <c r="I1166" s="483" t="s">
        <v>32</v>
      </c>
      <c r="M1166" s="483" t="s">
        <v>32</v>
      </c>
      <c r="N1166" s="483">
        <v>87</v>
      </c>
      <c r="O1166" s="483" t="s">
        <v>32</v>
      </c>
    </row>
    <row r="1167" spans="1:15" ht="11.25">
      <c r="A1167" s="483">
        <v>12530</v>
      </c>
      <c r="B1167" s="483" t="s">
        <v>418</v>
      </c>
      <c r="C1167" s="483" t="s">
        <v>421</v>
      </c>
      <c r="D1167" s="483" t="s">
        <v>448</v>
      </c>
      <c r="E1167" s="484">
        <v>36860</v>
      </c>
      <c r="F1167" s="483" t="s">
        <v>276</v>
      </c>
      <c r="G1167" s="483">
        <v>0.3</v>
      </c>
      <c r="H1167" s="483" t="s">
        <v>420</v>
      </c>
      <c r="I1167" s="483" t="s">
        <v>32</v>
      </c>
      <c r="M1167" s="483" t="s">
        <v>32</v>
      </c>
      <c r="N1167" s="483">
        <v>87</v>
      </c>
      <c r="O1167" s="483" t="s">
        <v>32</v>
      </c>
    </row>
    <row r="1168" spans="1:15" ht="11.25">
      <c r="A1168" s="483">
        <v>12532</v>
      </c>
      <c r="B1168" s="483" t="s">
        <v>418</v>
      </c>
      <c r="C1168" s="483" t="s">
        <v>421</v>
      </c>
      <c r="D1168" s="483" t="s">
        <v>448</v>
      </c>
      <c r="E1168" s="484">
        <v>36891</v>
      </c>
      <c r="F1168" s="483" t="s">
        <v>276</v>
      </c>
      <c r="G1168" s="483">
        <v>0.3</v>
      </c>
      <c r="H1168" s="483" t="s">
        <v>420</v>
      </c>
      <c r="I1168" s="483" t="s">
        <v>32</v>
      </c>
      <c r="M1168" s="483" t="s">
        <v>32</v>
      </c>
      <c r="N1168" s="483">
        <v>87</v>
      </c>
      <c r="O1168" s="483" t="s">
        <v>32</v>
      </c>
    </row>
    <row r="1169" spans="1:15" ht="11.25">
      <c r="A1169" s="483">
        <v>12534</v>
      </c>
      <c r="B1169" s="483" t="s">
        <v>418</v>
      </c>
      <c r="C1169" s="483" t="s">
        <v>421</v>
      </c>
      <c r="D1169" s="483" t="s">
        <v>448</v>
      </c>
      <c r="E1169" s="484">
        <v>36922</v>
      </c>
      <c r="F1169" s="483" t="s">
        <v>276</v>
      </c>
      <c r="G1169" s="483">
        <v>0.3</v>
      </c>
      <c r="H1169" s="483" t="s">
        <v>420</v>
      </c>
      <c r="I1169" s="483" t="s">
        <v>32</v>
      </c>
      <c r="M1169" s="483" t="s">
        <v>32</v>
      </c>
      <c r="N1169" s="483">
        <v>87</v>
      </c>
      <c r="O1169" s="483" t="s">
        <v>32</v>
      </c>
    </row>
    <row r="1170" spans="1:15" ht="11.25">
      <c r="A1170" s="483">
        <v>12536</v>
      </c>
      <c r="B1170" s="483" t="s">
        <v>418</v>
      </c>
      <c r="C1170" s="483" t="s">
        <v>421</v>
      </c>
      <c r="D1170" s="483" t="s">
        <v>448</v>
      </c>
      <c r="E1170" s="484">
        <v>36950</v>
      </c>
      <c r="F1170" s="483" t="s">
        <v>276</v>
      </c>
      <c r="G1170" s="483">
        <v>0.3</v>
      </c>
      <c r="H1170" s="483" t="s">
        <v>420</v>
      </c>
      <c r="I1170" s="483" t="s">
        <v>32</v>
      </c>
      <c r="M1170" s="483" t="s">
        <v>32</v>
      </c>
      <c r="N1170" s="483">
        <v>87</v>
      </c>
      <c r="O1170" s="483" t="s">
        <v>32</v>
      </c>
    </row>
    <row r="1171" spans="1:15" ht="11.25">
      <c r="A1171" s="483">
        <v>12538</v>
      </c>
      <c r="B1171" s="483" t="s">
        <v>418</v>
      </c>
      <c r="C1171" s="483" t="s">
        <v>421</v>
      </c>
      <c r="D1171" s="483" t="s">
        <v>448</v>
      </c>
      <c r="E1171" s="484">
        <v>36981</v>
      </c>
      <c r="F1171" s="483" t="s">
        <v>276</v>
      </c>
      <c r="G1171" s="483">
        <v>0.3</v>
      </c>
      <c r="H1171" s="483" t="s">
        <v>420</v>
      </c>
      <c r="I1171" s="483" t="s">
        <v>32</v>
      </c>
      <c r="M1171" s="483" t="s">
        <v>32</v>
      </c>
      <c r="N1171" s="483">
        <v>87</v>
      </c>
      <c r="O1171" s="483" t="s">
        <v>32</v>
      </c>
    </row>
    <row r="1172" spans="1:15" ht="11.25">
      <c r="A1172" s="483">
        <v>12540</v>
      </c>
      <c r="B1172" s="483" t="s">
        <v>418</v>
      </c>
      <c r="C1172" s="483" t="s">
        <v>421</v>
      </c>
      <c r="D1172" s="483" t="s">
        <v>448</v>
      </c>
      <c r="E1172" s="484">
        <v>37011</v>
      </c>
      <c r="F1172" s="483" t="s">
        <v>276</v>
      </c>
      <c r="G1172" s="483">
        <v>0.3</v>
      </c>
      <c r="H1172" s="483" t="s">
        <v>420</v>
      </c>
      <c r="I1172" s="483" t="s">
        <v>32</v>
      </c>
      <c r="M1172" s="483" t="s">
        <v>32</v>
      </c>
      <c r="N1172" s="483">
        <v>87</v>
      </c>
      <c r="O1172" s="483" t="s">
        <v>32</v>
      </c>
    </row>
    <row r="1173" spans="1:15" ht="11.25">
      <c r="A1173" s="483">
        <v>12542</v>
      </c>
      <c r="B1173" s="483" t="s">
        <v>418</v>
      </c>
      <c r="C1173" s="483" t="s">
        <v>421</v>
      </c>
      <c r="D1173" s="483" t="s">
        <v>448</v>
      </c>
      <c r="E1173" s="484">
        <v>37042</v>
      </c>
      <c r="F1173" s="483" t="s">
        <v>276</v>
      </c>
      <c r="G1173" s="483">
        <v>0.3</v>
      </c>
      <c r="H1173" s="483" t="s">
        <v>420</v>
      </c>
      <c r="I1173" s="483" t="s">
        <v>32</v>
      </c>
      <c r="M1173" s="483" t="s">
        <v>32</v>
      </c>
      <c r="N1173" s="483">
        <v>87</v>
      </c>
      <c r="O1173" s="483" t="s">
        <v>32</v>
      </c>
    </row>
    <row r="1174" spans="1:15" ht="11.25">
      <c r="A1174" s="483">
        <v>12544</v>
      </c>
      <c r="B1174" s="483" t="s">
        <v>418</v>
      </c>
      <c r="C1174" s="483" t="s">
        <v>421</v>
      </c>
      <c r="D1174" s="483" t="s">
        <v>448</v>
      </c>
      <c r="E1174" s="484">
        <v>37072</v>
      </c>
      <c r="F1174" s="483" t="s">
        <v>276</v>
      </c>
      <c r="G1174" s="483">
        <v>0.4</v>
      </c>
      <c r="H1174" s="483" t="s">
        <v>420</v>
      </c>
      <c r="I1174" s="483" t="s">
        <v>32</v>
      </c>
      <c r="M1174" s="483" t="s">
        <v>32</v>
      </c>
      <c r="N1174" s="483">
        <v>87</v>
      </c>
      <c r="O1174" s="483" t="s">
        <v>32</v>
      </c>
    </row>
    <row r="1175" spans="1:15" ht="11.25">
      <c r="A1175" s="483">
        <v>12546</v>
      </c>
      <c r="B1175" s="483" t="s">
        <v>418</v>
      </c>
      <c r="C1175" s="483" t="s">
        <v>421</v>
      </c>
      <c r="D1175" s="483" t="s">
        <v>448</v>
      </c>
      <c r="E1175" s="484">
        <v>37103</v>
      </c>
      <c r="F1175" s="483" t="s">
        <v>276</v>
      </c>
      <c r="G1175" s="483">
        <v>0.4</v>
      </c>
      <c r="H1175" s="483" t="s">
        <v>420</v>
      </c>
      <c r="I1175" s="483" t="s">
        <v>32</v>
      </c>
      <c r="M1175" s="483" t="s">
        <v>32</v>
      </c>
      <c r="N1175" s="483">
        <v>87</v>
      </c>
      <c r="O1175" s="483" t="s">
        <v>32</v>
      </c>
    </row>
    <row r="1176" spans="1:15" ht="11.25">
      <c r="A1176" s="483">
        <v>12548</v>
      </c>
      <c r="B1176" s="483" t="s">
        <v>418</v>
      </c>
      <c r="C1176" s="483" t="s">
        <v>421</v>
      </c>
      <c r="D1176" s="483" t="s">
        <v>448</v>
      </c>
      <c r="E1176" s="484">
        <v>37134</v>
      </c>
      <c r="F1176" s="483" t="s">
        <v>276</v>
      </c>
      <c r="G1176" s="483">
        <v>0.2</v>
      </c>
      <c r="H1176" s="483" t="s">
        <v>420</v>
      </c>
      <c r="I1176" s="483" t="s">
        <v>32</v>
      </c>
      <c r="M1176" s="483" t="s">
        <v>32</v>
      </c>
      <c r="N1176" s="483">
        <v>87</v>
      </c>
      <c r="O1176" s="483" t="s">
        <v>32</v>
      </c>
    </row>
    <row r="1177" spans="1:15" ht="11.25">
      <c r="A1177" s="483">
        <v>12550</v>
      </c>
      <c r="B1177" s="483" t="s">
        <v>418</v>
      </c>
      <c r="C1177" s="483" t="s">
        <v>421</v>
      </c>
      <c r="D1177" s="483" t="s">
        <v>448</v>
      </c>
      <c r="E1177" s="484">
        <v>37164</v>
      </c>
      <c r="F1177" s="483" t="s">
        <v>276</v>
      </c>
      <c r="G1177" s="483">
        <v>0.3</v>
      </c>
      <c r="H1177" s="483" t="s">
        <v>420</v>
      </c>
      <c r="I1177" s="483" t="s">
        <v>32</v>
      </c>
      <c r="M1177" s="483" t="s">
        <v>32</v>
      </c>
      <c r="N1177" s="483">
        <v>87</v>
      </c>
      <c r="O1177" s="483" t="s">
        <v>32</v>
      </c>
    </row>
    <row r="1178" spans="1:15" ht="11.25">
      <c r="A1178" s="483">
        <v>12552</v>
      </c>
      <c r="B1178" s="483" t="s">
        <v>418</v>
      </c>
      <c r="C1178" s="483" t="s">
        <v>421</v>
      </c>
      <c r="D1178" s="483" t="s">
        <v>448</v>
      </c>
      <c r="E1178" s="484">
        <v>37195</v>
      </c>
      <c r="F1178" s="483" t="s">
        <v>276</v>
      </c>
      <c r="G1178" s="483">
        <v>0.05</v>
      </c>
      <c r="H1178" s="483" t="s">
        <v>420</v>
      </c>
      <c r="I1178" s="483" t="s">
        <v>32</v>
      </c>
      <c r="M1178" s="483" t="s">
        <v>32</v>
      </c>
      <c r="N1178" s="483">
        <v>87</v>
      </c>
      <c r="O1178" s="483" t="s">
        <v>32</v>
      </c>
    </row>
    <row r="1179" spans="1:15" ht="11.25">
      <c r="A1179" s="483">
        <v>12554</v>
      </c>
      <c r="B1179" s="483" t="s">
        <v>418</v>
      </c>
      <c r="C1179" s="483" t="s">
        <v>421</v>
      </c>
      <c r="D1179" s="483" t="s">
        <v>448</v>
      </c>
      <c r="E1179" s="484">
        <v>37287</v>
      </c>
      <c r="F1179" s="483" t="s">
        <v>276</v>
      </c>
      <c r="G1179" s="483">
        <v>0.3</v>
      </c>
      <c r="H1179" s="483" t="s">
        <v>420</v>
      </c>
      <c r="I1179" s="483" t="s">
        <v>32</v>
      </c>
      <c r="M1179" s="483" t="s">
        <v>32</v>
      </c>
      <c r="N1179" s="483">
        <v>87</v>
      </c>
      <c r="O1179" s="483" t="s">
        <v>32</v>
      </c>
    </row>
    <row r="1180" spans="1:15" ht="11.25">
      <c r="A1180" s="483">
        <v>12556</v>
      </c>
      <c r="B1180" s="483" t="s">
        <v>418</v>
      </c>
      <c r="C1180" s="483" t="s">
        <v>421</v>
      </c>
      <c r="D1180" s="483" t="s">
        <v>448</v>
      </c>
      <c r="E1180" s="484">
        <v>37315</v>
      </c>
      <c r="F1180" s="483" t="s">
        <v>276</v>
      </c>
      <c r="G1180" s="483">
        <v>0.3</v>
      </c>
      <c r="H1180" s="483" t="s">
        <v>420</v>
      </c>
      <c r="I1180" s="483" t="s">
        <v>32</v>
      </c>
      <c r="M1180" s="483" t="s">
        <v>32</v>
      </c>
      <c r="N1180" s="483">
        <v>87</v>
      </c>
      <c r="O1180" s="483" t="s">
        <v>32</v>
      </c>
    </row>
    <row r="1181" spans="1:15" ht="11.25">
      <c r="A1181" s="483">
        <v>12558</v>
      </c>
      <c r="B1181" s="483" t="s">
        <v>418</v>
      </c>
      <c r="C1181" s="483" t="s">
        <v>421</v>
      </c>
      <c r="D1181" s="483" t="s">
        <v>448</v>
      </c>
      <c r="E1181" s="484">
        <v>37376</v>
      </c>
      <c r="F1181" s="483" t="s">
        <v>276</v>
      </c>
      <c r="G1181" s="483">
        <v>0.3</v>
      </c>
      <c r="H1181" s="483" t="s">
        <v>420</v>
      </c>
      <c r="I1181" s="483" t="s">
        <v>32</v>
      </c>
      <c r="M1181" s="483" t="s">
        <v>32</v>
      </c>
      <c r="N1181" s="483">
        <v>87</v>
      </c>
      <c r="O1181" s="483" t="s">
        <v>32</v>
      </c>
    </row>
    <row r="1182" spans="1:15" ht="11.25">
      <c r="A1182" s="483">
        <v>12560</v>
      </c>
      <c r="B1182" s="483" t="s">
        <v>418</v>
      </c>
      <c r="C1182" s="483" t="s">
        <v>421</v>
      </c>
      <c r="D1182" s="483" t="s">
        <v>448</v>
      </c>
      <c r="E1182" s="484">
        <v>37468</v>
      </c>
      <c r="F1182" s="483" t="s">
        <v>276</v>
      </c>
      <c r="G1182" s="483">
        <v>0.3</v>
      </c>
      <c r="H1182" s="483" t="s">
        <v>420</v>
      </c>
      <c r="I1182" s="483" t="s">
        <v>32</v>
      </c>
      <c r="M1182" s="483" t="s">
        <v>32</v>
      </c>
      <c r="N1182" s="483">
        <v>87</v>
      </c>
      <c r="O1182" s="483" t="s">
        <v>32</v>
      </c>
    </row>
    <row r="1183" spans="1:15" ht="11.25">
      <c r="A1183" s="483">
        <v>12562</v>
      </c>
      <c r="B1183" s="483" t="s">
        <v>418</v>
      </c>
      <c r="C1183" s="483" t="s">
        <v>421</v>
      </c>
      <c r="D1183" s="483" t="s">
        <v>448</v>
      </c>
      <c r="E1183" s="484">
        <v>37499</v>
      </c>
      <c r="F1183" s="483" t="s">
        <v>276</v>
      </c>
      <c r="G1183" s="483">
        <v>0.1</v>
      </c>
      <c r="H1183" s="483" t="s">
        <v>420</v>
      </c>
      <c r="I1183" s="483" t="s">
        <v>32</v>
      </c>
      <c r="M1183" s="483" t="s">
        <v>32</v>
      </c>
      <c r="N1183" s="483">
        <v>87</v>
      </c>
      <c r="O1183" s="483" t="s">
        <v>32</v>
      </c>
    </row>
    <row r="1184" spans="1:15" ht="11.25">
      <c r="A1184" s="483">
        <v>12564</v>
      </c>
      <c r="B1184" s="483" t="s">
        <v>418</v>
      </c>
      <c r="C1184" s="483" t="s">
        <v>421</v>
      </c>
      <c r="D1184" s="483" t="s">
        <v>448</v>
      </c>
      <c r="E1184" s="484">
        <v>37529</v>
      </c>
      <c r="F1184" s="483" t="s">
        <v>276</v>
      </c>
      <c r="G1184" s="483">
        <v>0.1</v>
      </c>
      <c r="H1184" s="483" t="s">
        <v>420</v>
      </c>
      <c r="I1184" s="483" t="s">
        <v>32</v>
      </c>
      <c r="M1184" s="483" t="s">
        <v>32</v>
      </c>
      <c r="N1184" s="483">
        <v>87</v>
      </c>
      <c r="O1184" s="483" t="s">
        <v>32</v>
      </c>
    </row>
    <row r="1185" spans="1:15" ht="11.25">
      <c r="A1185" s="483">
        <v>12566</v>
      </c>
      <c r="B1185" s="483" t="s">
        <v>418</v>
      </c>
      <c r="C1185" s="483" t="s">
        <v>421</v>
      </c>
      <c r="D1185" s="483" t="s">
        <v>448</v>
      </c>
      <c r="E1185" s="484">
        <v>37560</v>
      </c>
      <c r="F1185" s="483" t="s">
        <v>276</v>
      </c>
      <c r="G1185" s="483">
        <v>0.1</v>
      </c>
      <c r="H1185" s="483" t="s">
        <v>420</v>
      </c>
      <c r="I1185" s="483" t="s">
        <v>32</v>
      </c>
      <c r="M1185" s="483" t="s">
        <v>32</v>
      </c>
      <c r="N1185" s="483">
        <v>87</v>
      </c>
      <c r="O1185" s="483" t="s">
        <v>32</v>
      </c>
    </row>
    <row r="1186" spans="1:15" ht="11.25">
      <c r="A1186" s="483">
        <v>12568</v>
      </c>
      <c r="B1186" s="483" t="s">
        <v>418</v>
      </c>
      <c r="C1186" s="483" t="s">
        <v>421</v>
      </c>
      <c r="D1186" s="483" t="s">
        <v>448</v>
      </c>
      <c r="E1186" s="484">
        <v>37590</v>
      </c>
      <c r="F1186" s="483" t="s">
        <v>276</v>
      </c>
      <c r="G1186" s="483">
        <v>0.1</v>
      </c>
      <c r="H1186" s="483" t="s">
        <v>420</v>
      </c>
      <c r="I1186" s="483" t="s">
        <v>32</v>
      </c>
      <c r="M1186" s="483" t="s">
        <v>32</v>
      </c>
      <c r="N1186" s="483">
        <v>87</v>
      </c>
      <c r="O1186" s="483" t="s">
        <v>32</v>
      </c>
    </row>
    <row r="1187" spans="1:15" ht="11.25">
      <c r="A1187" s="483">
        <v>12570</v>
      </c>
      <c r="B1187" s="483" t="s">
        <v>418</v>
      </c>
      <c r="C1187" s="483" t="s">
        <v>421</v>
      </c>
      <c r="D1187" s="483" t="s">
        <v>448</v>
      </c>
      <c r="E1187" s="484">
        <v>37621</v>
      </c>
      <c r="F1187" s="483" t="s">
        <v>276</v>
      </c>
      <c r="G1187" s="483">
        <v>0.2</v>
      </c>
      <c r="H1187" s="483" t="s">
        <v>420</v>
      </c>
      <c r="I1187" s="483" t="s">
        <v>32</v>
      </c>
      <c r="M1187" s="483" t="s">
        <v>32</v>
      </c>
      <c r="N1187" s="483">
        <v>87</v>
      </c>
      <c r="O1187" s="483" t="s">
        <v>32</v>
      </c>
    </row>
    <row r="1188" spans="1:15" ht="11.25">
      <c r="A1188" s="483">
        <v>12572</v>
      </c>
      <c r="B1188" s="483" t="s">
        <v>418</v>
      </c>
      <c r="C1188" s="483" t="s">
        <v>421</v>
      </c>
      <c r="D1188" s="483" t="s">
        <v>448</v>
      </c>
      <c r="E1188" s="484">
        <v>37652</v>
      </c>
      <c r="F1188" s="483" t="s">
        <v>276</v>
      </c>
      <c r="G1188" s="483">
        <v>0.1</v>
      </c>
      <c r="H1188" s="483" t="s">
        <v>420</v>
      </c>
      <c r="I1188" s="483" t="s">
        <v>32</v>
      </c>
      <c r="M1188" s="483" t="s">
        <v>32</v>
      </c>
      <c r="N1188" s="483">
        <v>87</v>
      </c>
      <c r="O1188" s="483" t="s">
        <v>32</v>
      </c>
    </row>
    <row r="1189" spans="1:15" ht="11.25">
      <c r="A1189" s="483">
        <v>12574</v>
      </c>
      <c r="B1189" s="483" t="s">
        <v>418</v>
      </c>
      <c r="C1189" s="483" t="s">
        <v>421</v>
      </c>
      <c r="D1189" s="483" t="s">
        <v>448</v>
      </c>
      <c r="E1189" s="484">
        <v>37680</v>
      </c>
      <c r="F1189" s="483" t="s">
        <v>276</v>
      </c>
      <c r="G1189" s="483">
        <v>0.1</v>
      </c>
      <c r="H1189" s="483" t="s">
        <v>420</v>
      </c>
      <c r="I1189" s="483" t="s">
        <v>32</v>
      </c>
      <c r="M1189" s="483" t="s">
        <v>32</v>
      </c>
      <c r="N1189" s="483">
        <v>87</v>
      </c>
      <c r="O1189" s="483" t="s">
        <v>32</v>
      </c>
    </row>
    <row r="1190" ht="11.25">
      <c r="E1190" s="484"/>
    </row>
    <row r="1191" ht="11.25">
      <c r="E1191" s="484"/>
    </row>
    <row r="1192" spans="1:15" ht="11.25">
      <c r="A1192" s="483">
        <v>12928</v>
      </c>
      <c r="B1192" s="483" t="s">
        <v>418</v>
      </c>
      <c r="C1192" s="483" t="s">
        <v>430</v>
      </c>
      <c r="D1192" s="483" t="s">
        <v>449</v>
      </c>
      <c r="E1192" s="484">
        <v>36782</v>
      </c>
      <c r="F1192" s="483" t="s">
        <v>276</v>
      </c>
      <c r="G1192" s="483">
        <v>6</v>
      </c>
      <c r="H1192" s="483" t="s">
        <v>420</v>
      </c>
      <c r="I1192" s="483" t="s">
        <v>32</v>
      </c>
      <c r="M1192" s="483" t="s">
        <v>32</v>
      </c>
      <c r="N1192" s="483">
        <v>88</v>
      </c>
      <c r="O1192" s="483" t="s">
        <v>32</v>
      </c>
    </row>
    <row r="1193" spans="1:15" ht="11.25">
      <c r="A1193" s="483">
        <v>12930</v>
      </c>
      <c r="B1193" s="483" t="s">
        <v>418</v>
      </c>
      <c r="C1193" s="483" t="s">
        <v>430</v>
      </c>
      <c r="D1193" s="483" t="s">
        <v>449</v>
      </c>
      <c r="E1193" s="484">
        <v>36958</v>
      </c>
      <c r="F1193" s="483" t="s">
        <v>276</v>
      </c>
      <c r="G1193" s="483">
        <v>15</v>
      </c>
      <c r="H1193" s="483" t="s">
        <v>420</v>
      </c>
      <c r="I1193" s="483" t="s">
        <v>32</v>
      </c>
      <c r="M1193" s="483" t="s">
        <v>32</v>
      </c>
      <c r="N1193" s="483">
        <v>88</v>
      </c>
      <c r="O1193" s="483" t="s">
        <v>32</v>
      </c>
    </row>
    <row r="1194" spans="1:15" ht="11.25">
      <c r="A1194" s="483">
        <v>12929</v>
      </c>
      <c r="B1194" s="483" t="s">
        <v>418</v>
      </c>
      <c r="C1194" s="483" t="s">
        <v>431</v>
      </c>
      <c r="D1194" s="483" t="s">
        <v>449</v>
      </c>
      <c r="E1194" s="484">
        <v>36799</v>
      </c>
      <c r="F1194" s="483" t="s">
        <v>276</v>
      </c>
      <c r="G1194" s="483">
        <v>6</v>
      </c>
      <c r="H1194" s="483" t="s">
        <v>420</v>
      </c>
      <c r="I1194" s="483" t="s">
        <v>32</v>
      </c>
      <c r="M1194" s="483" t="s">
        <v>32</v>
      </c>
      <c r="N1194" s="483">
        <v>88</v>
      </c>
      <c r="O1194" s="483" t="s">
        <v>32</v>
      </c>
    </row>
    <row r="1195" spans="1:18" ht="11.25">
      <c r="A1195" s="483">
        <v>12931</v>
      </c>
      <c r="B1195" s="483" t="s">
        <v>418</v>
      </c>
      <c r="C1195" s="483" t="s">
        <v>431</v>
      </c>
      <c r="D1195" s="483" t="s">
        <v>449</v>
      </c>
      <c r="E1195" s="484">
        <v>36981</v>
      </c>
      <c r="F1195" s="483" t="s">
        <v>276</v>
      </c>
      <c r="G1195" s="483">
        <v>15</v>
      </c>
      <c r="H1195" s="483" t="s">
        <v>420</v>
      </c>
      <c r="I1195" s="483" t="s">
        <v>32</v>
      </c>
      <c r="M1195" s="483" t="s">
        <v>32</v>
      </c>
      <c r="N1195" s="483">
        <v>88</v>
      </c>
      <c r="O1195" s="483" t="s">
        <v>32</v>
      </c>
      <c r="Q1195" s="486" t="s">
        <v>276</v>
      </c>
      <c r="R1195" s="486">
        <v>6</v>
      </c>
    </row>
    <row r="1196" ht="11.25">
      <c r="E1196" s="484"/>
    </row>
    <row r="1197" ht="11.25">
      <c r="E1197" s="484"/>
    </row>
    <row r="1198" spans="1:15" ht="11.25">
      <c r="A1198" s="483">
        <v>12575</v>
      </c>
      <c r="B1198" s="483" t="s">
        <v>418</v>
      </c>
      <c r="C1198" s="483" t="s">
        <v>419</v>
      </c>
      <c r="D1198" s="483" t="s">
        <v>450</v>
      </c>
      <c r="E1198" s="484">
        <v>36739</v>
      </c>
      <c r="F1198" s="483" t="s">
        <v>276</v>
      </c>
      <c r="G1198" s="483">
        <v>0.47</v>
      </c>
      <c r="H1198" s="483" t="s">
        <v>420</v>
      </c>
      <c r="I1198" s="483" t="s">
        <v>32</v>
      </c>
      <c r="M1198" s="483" t="s">
        <v>32</v>
      </c>
      <c r="N1198" s="483">
        <v>92</v>
      </c>
      <c r="O1198" s="483" t="s">
        <v>32</v>
      </c>
    </row>
    <row r="1199" spans="1:15" ht="11.25">
      <c r="A1199" s="483">
        <v>12577</v>
      </c>
      <c r="B1199" s="483" t="s">
        <v>418</v>
      </c>
      <c r="C1199" s="483" t="s">
        <v>419</v>
      </c>
      <c r="D1199" s="483" t="s">
        <v>450</v>
      </c>
      <c r="E1199" s="484">
        <v>36782</v>
      </c>
      <c r="F1199" s="483" t="s">
        <v>276</v>
      </c>
      <c r="G1199" s="483">
        <v>0.3</v>
      </c>
      <c r="H1199" s="483" t="s">
        <v>420</v>
      </c>
      <c r="I1199" s="483" t="s">
        <v>32</v>
      </c>
      <c r="M1199" s="483" t="s">
        <v>32</v>
      </c>
      <c r="N1199" s="483">
        <v>92</v>
      </c>
      <c r="O1199" s="483" t="s">
        <v>32</v>
      </c>
    </row>
    <row r="1200" spans="1:15" ht="11.25">
      <c r="A1200" s="483">
        <v>12579</v>
      </c>
      <c r="B1200" s="483" t="s">
        <v>418</v>
      </c>
      <c r="C1200" s="483" t="s">
        <v>419</v>
      </c>
      <c r="D1200" s="483" t="s">
        <v>450</v>
      </c>
      <c r="E1200" s="484">
        <v>36803</v>
      </c>
      <c r="F1200" s="483" t="s">
        <v>276</v>
      </c>
      <c r="G1200" s="483">
        <v>0.3</v>
      </c>
      <c r="H1200" s="483" t="s">
        <v>420</v>
      </c>
      <c r="I1200" s="483" t="s">
        <v>32</v>
      </c>
      <c r="M1200" s="483" t="s">
        <v>32</v>
      </c>
      <c r="N1200" s="483">
        <v>92</v>
      </c>
      <c r="O1200" s="483" t="s">
        <v>32</v>
      </c>
    </row>
    <row r="1201" spans="1:15" ht="11.25">
      <c r="A1201" s="483">
        <v>12581</v>
      </c>
      <c r="B1201" s="483" t="s">
        <v>418</v>
      </c>
      <c r="C1201" s="483" t="s">
        <v>419</v>
      </c>
      <c r="D1201" s="483" t="s">
        <v>450</v>
      </c>
      <c r="E1201" s="484">
        <v>36831</v>
      </c>
      <c r="F1201" s="483" t="s">
        <v>276</v>
      </c>
      <c r="G1201" s="483">
        <v>0.3</v>
      </c>
      <c r="H1201" s="483" t="s">
        <v>420</v>
      </c>
      <c r="I1201" s="483" t="s">
        <v>32</v>
      </c>
      <c r="M1201" s="483" t="s">
        <v>32</v>
      </c>
      <c r="N1201" s="483">
        <v>92</v>
      </c>
      <c r="O1201" s="483" t="s">
        <v>32</v>
      </c>
    </row>
    <row r="1202" spans="1:15" ht="11.25">
      <c r="A1202" s="483">
        <v>12583</v>
      </c>
      <c r="B1202" s="483" t="s">
        <v>418</v>
      </c>
      <c r="C1202" s="483" t="s">
        <v>419</v>
      </c>
      <c r="D1202" s="483" t="s">
        <v>450</v>
      </c>
      <c r="E1202" s="484">
        <v>36865</v>
      </c>
      <c r="F1202" s="483" t="s">
        <v>276</v>
      </c>
      <c r="G1202" s="483">
        <v>0.3</v>
      </c>
      <c r="H1202" s="483" t="s">
        <v>420</v>
      </c>
      <c r="I1202" s="483" t="s">
        <v>32</v>
      </c>
      <c r="M1202" s="483" t="s">
        <v>32</v>
      </c>
      <c r="N1202" s="483">
        <v>92</v>
      </c>
      <c r="O1202" s="483" t="s">
        <v>32</v>
      </c>
    </row>
    <row r="1203" spans="1:15" ht="11.25">
      <c r="A1203" s="483">
        <v>12585</v>
      </c>
      <c r="B1203" s="483" t="s">
        <v>418</v>
      </c>
      <c r="C1203" s="483" t="s">
        <v>419</v>
      </c>
      <c r="D1203" s="483" t="s">
        <v>450</v>
      </c>
      <c r="E1203" s="484">
        <v>36894</v>
      </c>
      <c r="F1203" s="483" t="s">
        <v>276</v>
      </c>
      <c r="G1203" s="483">
        <v>0.3</v>
      </c>
      <c r="H1203" s="483" t="s">
        <v>420</v>
      </c>
      <c r="I1203" s="483" t="s">
        <v>32</v>
      </c>
      <c r="M1203" s="483" t="s">
        <v>32</v>
      </c>
      <c r="N1203" s="483">
        <v>92</v>
      </c>
      <c r="O1203" s="483" t="s">
        <v>32</v>
      </c>
    </row>
    <row r="1204" spans="1:15" ht="11.25">
      <c r="A1204" s="483">
        <v>12587</v>
      </c>
      <c r="B1204" s="483" t="s">
        <v>418</v>
      </c>
      <c r="C1204" s="483" t="s">
        <v>419</v>
      </c>
      <c r="D1204" s="483" t="s">
        <v>450</v>
      </c>
      <c r="E1204" s="484">
        <v>36927</v>
      </c>
      <c r="F1204" s="483" t="s">
        <v>276</v>
      </c>
      <c r="G1204" s="483">
        <v>0.3</v>
      </c>
      <c r="H1204" s="483" t="s">
        <v>420</v>
      </c>
      <c r="I1204" s="483" t="s">
        <v>32</v>
      </c>
      <c r="M1204" s="483" t="s">
        <v>32</v>
      </c>
      <c r="N1204" s="483">
        <v>92</v>
      </c>
      <c r="O1204" s="483" t="s">
        <v>32</v>
      </c>
    </row>
    <row r="1205" spans="1:15" ht="11.25">
      <c r="A1205" s="483">
        <v>12589</v>
      </c>
      <c r="B1205" s="483" t="s">
        <v>418</v>
      </c>
      <c r="C1205" s="483" t="s">
        <v>419</v>
      </c>
      <c r="D1205" s="483" t="s">
        <v>450</v>
      </c>
      <c r="E1205" s="484">
        <v>36958</v>
      </c>
      <c r="F1205" s="483" t="s">
        <v>276</v>
      </c>
      <c r="G1205" s="483">
        <v>0.3</v>
      </c>
      <c r="H1205" s="483" t="s">
        <v>420</v>
      </c>
      <c r="I1205" s="483" t="s">
        <v>32</v>
      </c>
      <c r="M1205" s="483" t="s">
        <v>32</v>
      </c>
      <c r="N1205" s="483">
        <v>92</v>
      </c>
      <c r="O1205" s="483" t="s">
        <v>32</v>
      </c>
    </row>
    <row r="1206" spans="1:15" ht="11.25">
      <c r="A1206" s="483">
        <v>12591</v>
      </c>
      <c r="B1206" s="483" t="s">
        <v>418</v>
      </c>
      <c r="C1206" s="483" t="s">
        <v>419</v>
      </c>
      <c r="D1206" s="483" t="s">
        <v>450</v>
      </c>
      <c r="E1206" s="484">
        <v>36984</v>
      </c>
      <c r="F1206" s="483" t="s">
        <v>276</v>
      </c>
      <c r="G1206" s="483">
        <v>0.3</v>
      </c>
      <c r="H1206" s="483" t="s">
        <v>420</v>
      </c>
      <c r="I1206" s="483" t="s">
        <v>32</v>
      </c>
      <c r="M1206" s="483" t="s">
        <v>32</v>
      </c>
      <c r="N1206" s="483">
        <v>92</v>
      </c>
      <c r="O1206" s="483" t="s">
        <v>32</v>
      </c>
    </row>
    <row r="1207" spans="1:15" ht="11.25">
      <c r="A1207" s="483">
        <v>12593</v>
      </c>
      <c r="B1207" s="483" t="s">
        <v>418</v>
      </c>
      <c r="C1207" s="483" t="s">
        <v>419</v>
      </c>
      <c r="D1207" s="483" t="s">
        <v>450</v>
      </c>
      <c r="E1207" s="484">
        <v>37012</v>
      </c>
      <c r="F1207" s="483" t="s">
        <v>276</v>
      </c>
      <c r="G1207" s="483">
        <v>0.3</v>
      </c>
      <c r="H1207" s="483" t="s">
        <v>420</v>
      </c>
      <c r="I1207" s="483" t="s">
        <v>32</v>
      </c>
      <c r="M1207" s="483" t="s">
        <v>32</v>
      </c>
      <c r="N1207" s="483">
        <v>92</v>
      </c>
      <c r="O1207" s="483" t="s">
        <v>32</v>
      </c>
    </row>
    <row r="1208" spans="1:15" ht="11.25">
      <c r="A1208" s="483">
        <v>12595</v>
      </c>
      <c r="B1208" s="483" t="s">
        <v>418</v>
      </c>
      <c r="C1208" s="483" t="s">
        <v>419</v>
      </c>
      <c r="D1208" s="483" t="s">
        <v>450</v>
      </c>
      <c r="E1208" s="484">
        <v>37047</v>
      </c>
      <c r="F1208" s="483" t="s">
        <v>276</v>
      </c>
      <c r="G1208" s="483">
        <v>0.4</v>
      </c>
      <c r="H1208" s="483" t="s">
        <v>420</v>
      </c>
      <c r="I1208" s="483" t="s">
        <v>32</v>
      </c>
      <c r="M1208" s="483" t="s">
        <v>32</v>
      </c>
      <c r="N1208" s="483">
        <v>92</v>
      </c>
      <c r="O1208" s="483" t="s">
        <v>32</v>
      </c>
    </row>
    <row r="1209" spans="1:15" ht="11.25">
      <c r="A1209" s="483">
        <v>12597</v>
      </c>
      <c r="B1209" s="483" t="s">
        <v>418</v>
      </c>
      <c r="C1209" s="483" t="s">
        <v>419</v>
      </c>
      <c r="D1209" s="483" t="s">
        <v>450</v>
      </c>
      <c r="E1209" s="484">
        <v>37074</v>
      </c>
      <c r="F1209" s="483" t="s">
        <v>276</v>
      </c>
      <c r="G1209" s="483">
        <v>0.4</v>
      </c>
      <c r="H1209" s="483" t="s">
        <v>420</v>
      </c>
      <c r="I1209" s="483" t="s">
        <v>32</v>
      </c>
      <c r="M1209" s="483" t="s">
        <v>32</v>
      </c>
      <c r="N1209" s="483">
        <v>92</v>
      </c>
      <c r="O1209" s="483" t="s">
        <v>32</v>
      </c>
    </row>
    <row r="1210" spans="1:15" ht="11.25">
      <c r="A1210" s="483">
        <v>12599</v>
      </c>
      <c r="B1210" s="483" t="s">
        <v>418</v>
      </c>
      <c r="C1210" s="483" t="s">
        <v>419</v>
      </c>
      <c r="D1210" s="483" t="s">
        <v>450</v>
      </c>
      <c r="E1210" s="484">
        <v>37104</v>
      </c>
      <c r="F1210" s="483" t="s">
        <v>276</v>
      </c>
      <c r="G1210" s="483">
        <v>0.06</v>
      </c>
      <c r="H1210" s="483" t="s">
        <v>420</v>
      </c>
      <c r="I1210" s="483" t="s">
        <v>32</v>
      </c>
      <c r="M1210" s="483" t="s">
        <v>32</v>
      </c>
      <c r="N1210" s="483">
        <v>92</v>
      </c>
      <c r="O1210" s="483" t="s">
        <v>32</v>
      </c>
    </row>
    <row r="1211" spans="1:15" ht="11.25">
      <c r="A1211" s="483">
        <v>12601</v>
      </c>
      <c r="B1211" s="483" t="s">
        <v>418</v>
      </c>
      <c r="C1211" s="483" t="s">
        <v>419</v>
      </c>
      <c r="D1211" s="483" t="s">
        <v>450</v>
      </c>
      <c r="E1211" s="484">
        <v>37138</v>
      </c>
      <c r="F1211" s="483" t="s">
        <v>276</v>
      </c>
      <c r="G1211" s="483">
        <v>0.3</v>
      </c>
      <c r="H1211" s="483" t="s">
        <v>420</v>
      </c>
      <c r="I1211" s="483" t="s">
        <v>32</v>
      </c>
      <c r="M1211" s="483" t="s">
        <v>32</v>
      </c>
      <c r="N1211" s="483">
        <v>92</v>
      </c>
      <c r="O1211" s="483" t="s">
        <v>32</v>
      </c>
    </row>
    <row r="1212" spans="1:15" ht="11.25">
      <c r="A1212" s="483">
        <v>12603</v>
      </c>
      <c r="B1212" s="483" t="s">
        <v>418</v>
      </c>
      <c r="C1212" s="483" t="s">
        <v>419</v>
      </c>
      <c r="D1212" s="483" t="s">
        <v>450</v>
      </c>
      <c r="E1212" s="484">
        <v>37166</v>
      </c>
      <c r="F1212" s="483" t="s">
        <v>276</v>
      </c>
      <c r="G1212" s="483">
        <v>0.05</v>
      </c>
      <c r="H1212" s="483" t="s">
        <v>420</v>
      </c>
      <c r="I1212" s="483" t="s">
        <v>32</v>
      </c>
      <c r="M1212" s="483" t="s">
        <v>32</v>
      </c>
      <c r="N1212" s="483">
        <v>92</v>
      </c>
      <c r="O1212" s="483" t="s">
        <v>32</v>
      </c>
    </row>
    <row r="1213" spans="1:15" ht="11.25">
      <c r="A1213" s="483">
        <v>12605</v>
      </c>
      <c r="B1213" s="483" t="s">
        <v>418</v>
      </c>
      <c r="C1213" s="483" t="s">
        <v>419</v>
      </c>
      <c r="D1213" s="483" t="s">
        <v>450</v>
      </c>
      <c r="E1213" s="484">
        <v>37259</v>
      </c>
      <c r="F1213" s="483" t="s">
        <v>276</v>
      </c>
      <c r="G1213" s="483">
        <v>0.3</v>
      </c>
      <c r="H1213" s="483" t="s">
        <v>420</v>
      </c>
      <c r="I1213" s="483" t="s">
        <v>32</v>
      </c>
      <c r="M1213" s="483" t="s">
        <v>32</v>
      </c>
      <c r="N1213" s="483">
        <v>92</v>
      </c>
      <c r="O1213" s="483" t="s">
        <v>32</v>
      </c>
    </row>
    <row r="1214" spans="1:15" ht="11.25">
      <c r="A1214" s="483">
        <v>12607</v>
      </c>
      <c r="B1214" s="483" t="s">
        <v>418</v>
      </c>
      <c r="C1214" s="483" t="s">
        <v>419</v>
      </c>
      <c r="D1214" s="483" t="s">
        <v>450</v>
      </c>
      <c r="E1214" s="484">
        <v>37292</v>
      </c>
      <c r="F1214" s="483" t="s">
        <v>276</v>
      </c>
      <c r="G1214" s="483">
        <v>0.3</v>
      </c>
      <c r="H1214" s="483" t="s">
        <v>420</v>
      </c>
      <c r="I1214" s="483" t="s">
        <v>32</v>
      </c>
      <c r="M1214" s="483" t="s">
        <v>32</v>
      </c>
      <c r="N1214" s="483">
        <v>92</v>
      </c>
      <c r="O1214" s="483" t="s">
        <v>32</v>
      </c>
    </row>
    <row r="1215" spans="1:15" ht="11.25">
      <c r="A1215" s="483">
        <v>12609</v>
      </c>
      <c r="B1215" s="483" t="s">
        <v>418</v>
      </c>
      <c r="C1215" s="483" t="s">
        <v>419</v>
      </c>
      <c r="D1215" s="483" t="s">
        <v>450</v>
      </c>
      <c r="E1215" s="484">
        <v>37348</v>
      </c>
      <c r="F1215" s="483" t="s">
        <v>276</v>
      </c>
      <c r="G1215" s="483">
        <v>0.3</v>
      </c>
      <c r="H1215" s="483" t="s">
        <v>420</v>
      </c>
      <c r="I1215" s="483" t="s">
        <v>32</v>
      </c>
      <c r="M1215" s="483" t="s">
        <v>32</v>
      </c>
      <c r="N1215" s="483">
        <v>92</v>
      </c>
      <c r="O1215" s="483" t="s">
        <v>32</v>
      </c>
    </row>
    <row r="1216" spans="1:15" ht="11.25">
      <c r="A1216" s="483">
        <v>12611</v>
      </c>
      <c r="B1216" s="483" t="s">
        <v>418</v>
      </c>
      <c r="C1216" s="483" t="s">
        <v>419</v>
      </c>
      <c r="D1216" s="483" t="s">
        <v>450</v>
      </c>
      <c r="E1216" s="484">
        <v>37439</v>
      </c>
      <c r="F1216" s="483" t="s">
        <v>276</v>
      </c>
      <c r="G1216" s="483">
        <v>0.3</v>
      </c>
      <c r="H1216" s="483" t="s">
        <v>420</v>
      </c>
      <c r="I1216" s="483" t="s">
        <v>32</v>
      </c>
      <c r="M1216" s="483" t="s">
        <v>32</v>
      </c>
      <c r="N1216" s="483">
        <v>92</v>
      </c>
      <c r="O1216" s="483" t="s">
        <v>32</v>
      </c>
    </row>
    <row r="1217" spans="1:15" ht="11.25">
      <c r="A1217" s="483">
        <v>12613</v>
      </c>
      <c r="B1217" s="483" t="s">
        <v>418</v>
      </c>
      <c r="C1217" s="483" t="s">
        <v>419</v>
      </c>
      <c r="D1217" s="483" t="s">
        <v>450</v>
      </c>
      <c r="E1217" s="484">
        <v>37475</v>
      </c>
      <c r="F1217" s="483" t="s">
        <v>276</v>
      </c>
      <c r="G1217" s="483">
        <v>0.05</v>
      </c>
      <c r="H1217" s="483" t="s">
        <v>420</v>
      </c>
      <c r="I1217" s="483" t="s">
        <v>32</v>
      </c>
      <c r="M1217" s="483" t="s">
        <v>32</v>
      </c>
      <c r="N1217" s="483">
        <v>92</v>
      </c>
      <c r="O1217" s="483" t="s">
        <v>32</v>
      </c>
    </row>
    <row r="1218" spans="1:15" ht="11.25">
      <c r="A1218" s="483">
        <v>12615</v>
      </c>
      <c r="B1218" s="483" t="s">
        <v>418</v>
      </c>
      <c r="C1218" s="483" t="s">
        <v>419</v>
      </c>
      <c r="D1218" s="483" t="s">
        <v>450</v>
      </c>
      <c r="E1218" s="484">
        <v>37503</v>
      </c>
      <c r="F1218" s="483" t="s">
        <v>276</v>
      </c>
      <c r="G1218" s="483">
        <v>0.05</v>
      </c>
      <c r="H1218" s="483" t="s">
        <v>420</v>
      </c>
      <c r="I1218" s="483" t="s">
        <v>32</v>
      </c>
      <c r="M1218" s="483" t="s">
        <v>32</v>
      </c>
      <c r="N1218" s="483">
        <v>92</v>
      </c>
      <c r="O1218" s="483" t="s">
        <v>32</v>
      </c>
    </row>
    <row r="1219" spans="1:15" ht="11.25">
      <c r="A1219" s="483">
        <v>12617</v>
      </c>
      <c r="B1219" s="483" t="s">
        <v>418</v>
      </c>
      <c r="C1219" s="483" t="s">
        <v>419</v>
      </c>
      <c r="D1219" s="483" t="s">
        <v>450</v>
      </c>
      <c r="E1219" s="484">
        <v>37531</v>
      </c>
      <c r="F1219" s="483" t="s">
        <v>276</v>
      </c>
      <c r="G1219" s="483">
        <v>0.05</v>
      </c>
      <c r="H1219" s="483" t="s">
        <v>420</v>
      </c>
      <c r="I1219" s="483" t="s">
        <v>32</v>
      </c>
      <c r="M1219" s="483" t="s">
        <v>32</v>
      </c>
      <c r="N1219" s="483">
        <v>92</v>
      </c>
      <c r="O1219" s="483" t="s">
        <v>32</v>
      </c>
    </row>
    <row r="1220" spans="1:15" ht="11.25">
      <c r="A1220" s="483">
        <v>12619</v>
      </c>
      <c r="B1220" s="483" t="s">
        <v>418</v>
      </c>
      <c r="C1220" s="483" t="s">
        <v>419</v>
      </c>
      <c r="D1220" s="483" t="s">
        <v>450</v>
      </c>
      <c r="E1220" s="484">
        <v>37566</v>
      </c>
      <c r="F1220" s="483" t="s">
        <v>276</v>
      </c>
      <c r="G1220" s="483">
        <v>0.05</v>
      </c>
      <c r="H1220" s="483" t="s">
        <v>420</v>
      </c>
      <c r="I1220" s="483" t="s">
        <v>32</v>
      </c>
      <c r="M1220" s="483" t="s">
        <v>32</v>
      </c>
      <c r="N1220" s="483">
        <v>92</v>
      </c>
      <c r="O1220" s="483" t="s">
        <v>32</v>
      </c>
    </row>
    <row r="1221" spans="1:15" ht="11.25">
      <c r="A1221" s="483">
        <v>12621</v>
      </c>
      <c r="B1221" s="483" t="s">
        <v>418</v>
      </c>
      <c r="C1221" s="483" t="s">
        <v>419</v>
      </c>
      <c r="D1221" s="483" t="s">
        <v>450</v>
      </c>
      <c r="E1221" s="484">
        <v>37594</v>
      </c>
      <c r="F1221" s="483" t="s">
        <v>276</v>
      </c>
      <c r="G1221" s="483">
        <v>0.06</v>
      </c>
      <c r="H1221" s="483" t="s">
        <v>420</v>
      </c>
      <c r="I1221" s="483" t="s">
        <v>32</v>
      </c>
      <c r="M1221" s="483" t="s">
        <v>32</v>
      </c>
      <c r="N1221" s="483">
        <v>92</v>
      </c>
      <c r="O1221" s="483" t="s">
        <v>32</v>
      </c>
    </row>
    <row r="1222" spans="1:15" ht="11.25">
      <c r="A1222" s="483">
        <v>12623</v>
      </c>
      <c r="B1222" s="483" t="s">
        <v>418</v>
      </c>
      <c r="C1222" s="483" t="s">
        <v>419</v>
      </c>
      <c r="D1222" s="483" t="s">
        <v>450</v>
      </c>
      <c r="E1222" s="484">
        <v>37623</v>
      </c>
      <c r="F1222" s="483" t="s">
        <v>276</v>
      </c>
      <c r="G1222" s="483">
        <v>0.05</v>
      </c>
      <c r="H1222" s="483" t="s">
        <v>420</v>
      </c>
      <c r="I1222" s="483" t="s">
        <v>32</v>
      </c>
      <c r="M1222" s="483" t="s">
        <v>32</v>
      </c>
      <c r="N1222" s="483">
        <v>92</v>
      </c>
      <c r="O1222" s="483" t="s">
        <v>32</v>
      </c>
    </row>
    <row r="1223" spans="1:18" ht="11.25">
      <c r="A1223" s="483">
        <v>12625</v>
      </c>
      <c r="B1223" s="483" t="s">
        <v>418</v>
      </c>
      <c r="C1223" s="483" t="s">
        <v>419</v>
      </c>
      <c r="D1223" s="483" t="s">
        <v>450</v>
      </c>
      <c r="E1223" s="484">
        <v>37658</v>
      </c>
      <c r="F1223" s="483" t="s">
        <v>276</v>
      </c>
      <c r="G1223" s="483">
        <v>0.05</v>
      </c>
      <c r="H1223" s="483" t="s">
        <v>420</v>
      </c>
      <c r="I1223" s="483" t="s">
        <v>32</v>
      </c>
      <c r="M1223" s="483" t="s">
        <v>32</v>
      </c>
      <c r="N1223" s="483">
        <v>92</v>
      </c>
      <c r="O1223" s="483" t="s">
        <v>32</v>
      </c>
      <c r="Q1223" s="486" t="s">
        <v>276</v>
      </c>
      <c r="R1223" s="486">
        <v>0.05</v>
      </c>
    </row>
    <row r="1224" ht="11.25">
      <c r="E1224" s="484"/>
    </row>
    <row r="1225" ht="11.25">
      <c r="E1225" s="484"/>
    </row>
    <row r="1226" spans="1:15" ht="11.25">
      <c r="A1226" s="483">
        <v>12576</v>
      </c>
      <c r="B1226" s="483" t="s">
        <v>418</v>
      </c>
      <c r="C1226" s="483" t="s">
        <v>421</v>
      </c>
      <c r="D1226" s="483" t="s">
        <v>450</v>
      </c>
      <c r="E1226" s="484">
        <v>36769</v>
      </c>
      <c r="F1226" s="483" t="s">
        <v>276</v>
      </c>
      <c r="G1226" s="483">
        <v>0.47</v>
      </c>
      <c r="H1226" s="483" t="s">
        <v>420</v>
      </c>
      <c r="I1226" s="483" t="s">
        <v>32</v>
      </c>
      <c r="M1226" s="483" t="s">
        <v>32</v>
      </c>
      <c r="N1226" s="483">
        <v>92</v>
      </c>
      <c r="O1226" s="483" t="s">
        <v>32</v>
      </c>
    </row>
    <row r="1227" spans="1:15" ht="11.25">
      <c r="A1227" s="483">
        <v>12578</v>
      </c>
      <c r="B1227" s="483" t="s">
        <v>418</v>
      </c>
      <c r="C1227" s="483" t="s">
        <v>421</v>
      </c>
      <c r="D1227" s="483" t="s">
        <v>450</v>
      </c>
      <c r="E1227" s="484">
        <v>36799</v>
      </c>
      <c r="F1227" s="483" t="s">
        <v>276</v>
      </c>
      <c r="G1227" s="483">
        <v>0.3</v>
      </c>
      <c r="H1227" s="483" t="s">
        <v>420</v>
      </c>
      <c r="I1227" s="483" t="s">
        <v>32</v>
      </c>
      <c r="M1227" s="483" t="s">
        <v>32</v>
      </c>
      <c r="N1227" s="483">
        <v>92</v>
      </c>
      <c r="O1227" s="483" t="s">
        <v>32</v>
      </c>
    </row>
    <row r="1228" spans="1:15" ht="11.25">
      <c r="A1228" s="483">
        <v>12580</v>
      </c>
      <c r="B1228" s="483" t="s">
        <v>418</v>
      </c>
      <c r="C1228" s="483" t="s">
        <v>421</v>
      </c>
      <c r="D1228" s="483" t="s">
        <v>450</v>
      </c>
      <c r="E1228" s="484">
        <v>36830</v>
      </c>
      <c r="F1228" s="483" t="s">
        <v>276</v>
      </c>
      <c r="G1228" s="483">
        <v>0.3</v>
      </c>
      <c r="H1228" s="483" t="s">
        <v>420</v>
      </c>
      <c r="I1228" s="483" t="s">
        <v>32</v>
      </c>
      <c r="M1228" s="483" t="s">
        <v>32</v>
      </c>
      <c r="N1228" s="483">
        <v>92</v>
      </c>
      <c r="O1228" s="483" t="s">
        <v>32</v>
      </c>
    </row>
    <row r="1229" spans="1:15" ht="11.25">
      <c r="A1229" s="483">
        <v>12582</v>
      </c>
      <c r="B1229" s="483" t="s">
        <v>418</v>
      </c>
      <c r="C1229" s="483" t="s">
        <v>421</v>
      </c>
      <c r="D1229" s="483" t="s">
        <v>450</v>
      </c>
      <c r="E1229" s="484">
        <v>36860</v>
      </c>
      <c r="F1229" s="483" t="s">
        <v>276</v>
      </c>
      <c r="G1229" s="483">
        <v>0.3</v>
      </c>
      <c r="H1229" s="483" t="s">
        <v>420</v>
      </c>
      <c r="I1229" s="483" t="s">
        <v>32</v>
      </c>
      <c r="M1229" s="483" t="s">
        <v>32</v>
      </c>
      <c r="N1229" s="483">
        <v>92</v>
      </c>
      <c r="O1229" s="483" t="s">
        <v>32</v>
      </c>
    </row>
    <row r="1230" spans="1:15" ht="11.25">
      <c r="A1230" s="483">
        <v>12584</v>
      </c>
      <c r="B1230" s="483" t="s">
        <v>418</v>
      </c>
      <c r="C1230" s="483" t="s">
        <v>421</v>
      </c>
      <c r="D1230" s="483" t="s">
        <v>450</v>
      </c>
      <c r="E1230" s="484">
        <v>36891</v>
      </c>
      <c r="F1230" s="483" t="s">
        <v>276</v>
      </c>
      <c r="G1230" s="483">
        <v>0.3</v>
      </c>
      <c r="H1230" s="483" t="s">
        <v>420</v>
      </c>
      <c r="I1230" s="483" t="s">
        <v>32</v>
      </c>
      <c r="M1230" s="483" t="s">
        <v>32</v>
      </c>
      <c r="N1230" s="483">
        <v>92</v>
      </c>
      <c r="O1230" s="483" t="s">
        <v>32</v>
      </c>
    </row>
    <row r="1231" spans="1:15" ht="11.25">
      <c r="A1231" s="483">
        <v>12586</v>
      </c>
      <c r="B1231" s="483" t="s">
        <v>418</v>
      </c>
      <c r="C1231" s="483" t="s">
        <v>421</v>
      </c>
      <c r="D1231" s="483" t="s">
        <v>450</v>
      </c>
      <c r="E1231" s="484">
        <v>36922</v>
      </c>
      <c r="F1231" s="483" t="s">
        <v>276</v>
      </c>
      <c r="G1231" s="483">
        <v>0.3</v>
      </c>
      <c r="H1231" s="483" t="s">
        <v>420</v>
      </c>
      <c r="I1231" s="483" t="s">
        <v>32</v>
      </c>
      <c r="M1231" s="483" t="s">
        <v>32</v>
      </c>
      <c r="N1231" s="483">
        <v>92</v>
      </c>
      <c r="O1231" s="483" t="s">
        <v>32</v>
      </c>
    </row>
    <row r="1232" spans="1:15" ht="11.25">
      <c r="A1232" s="483">
        <v>12588</v>
      </c>
      <c r="B1232" s="483" t="s">
        <v>418</v>
      </c>
      <c r="C1232" s="483" t="s">
        <v>421</v>
      </c>
      <c r="D1232" s="483" t="s">
        <v>450</v>
      </c>
      <c r="E1232" s="484">
        <v>36950</v>
      </c>
      <c r="F1232" s="483" t="s">
        <v>276</v>
      </c>
      <c r="G1232" s="483">
        <v>0.3</v>
      </c>
      <c r="H1232" s="483" t="s">
        <v>420</v>
      </c>
      <c r="I1232" s="483" t="s">
        <v>32</v>
      </c>
      <c r="M1232" s="483" t="s">
        <v>32</v>
      </c>
      <c r="N1232" s="483">
        <v>92</v>
      </c>
      <c r="O1232" s="483" t="s">
        <v>32</v>
      </c>
    </row>
    <row r="1233" spans="1:15" ht="11.25">
      <c r="A1233" s="483">
        <v>12590</v>
      </c>
      <c r="B1233" s="483" t="s">
        <v>418</v>
      </c>
      <c r="C1233" s="483" t="s">
        <v>421</v>
      </c>
      <c r="D1233" s="483" t="s">
        <v>450</v>
      </c>
      <c r="E1233" s="484">
        <v>36981</v>
      </c>
      <c r="F1233" s="483" t="s">
        <v>276</v>
      </c>
      <c r="G1233" s="483">
        <v>0.3</v>
      </c>
      <c r="H1233" s="483" t="s">
        <v>420</v>
      </c>
      <c r="I1233" s="483" t="s">
        <v>32</v>
      </c>
      <c r="M1233" s="483" t="s">
        <v>32</v>
      </c>
      <c r="N1233" s="483">
        <v>92</v>
      </c>
      <c r="O1233" s="483" t="s">
        <v>32</v>
      </c>
    </row>
    <row r="1234" spans="1:15" ht="11.25">
      <c r="A1234" s="483">
        <v>12592</v>
      </c>
      <c r="B1234" s="483" t="s">
        <v>418</v>
      </c>
      <c r="C1234" s="483" t="s">
        <v>421</v>
      </c>
      <c r="D1234" s="483" t="s">
        <v>450</v>
      </c>
      <c r="E1234" s="484">
        <v>37011</v>
      </c>
      <c r="F1234" s="483" t="s">
        <v>276</v>
      </c>
      <c r="G1234" s="483">
        <v>0.3</v>
      </c>
      <c r="H1234" s="483" t="s">
        <v>420</v>
      </c>
      <c r="I1234" s="483" t="s">
        <v>32</v>
      </c>
      <c r="M1234" s="483" t="s">
        <v>32</v>
      </c>
      <c r="N1234" s="483">
        <v>92</v>
      </c>
      <c r="O1234" s="483" t="s">
        <v>32</v>
      </c>
    </row>
    <row r="1235" spans="1:15" ht="11.25">
      <c r="A1235" s="483">
        <v>12594</v>
      </c>
      <c r="B1235" s="483" t="s">
        <v>418</v>
      </c>
      <c r="C1235" s="483" t="s">
        <v>421</v>
      </c>
      <c r="D1235" s="483" t="s">
        <v>450</v>
      </c>
      <c r="E1235" s="484">
        <v>37042</v>
      </c>
      <c r="F1235" s="483" t="s">
        <v>276</v>
      </c>
      <c r="G1235" s="483">
        <v>0.3</v>
      </c>
      <c r="H1235" s="483" t="s">
        <v>420</v>
      </c>
      <c r="I1235" s="483" t="s">
        <v>32</v>
      </c>
      <c r="M1235" s="483" t="s">
        <v>32</v>
      </c>
      <c r="N1235" s="483">
        <v>92</v>
      </c>
      <c r="O1235" s="483" t="s">
        <v>32</v>
      </c>
    </row>
    <row r="1236" spans="1:15" ht="11.25">
      <c r="A1236" s="483">
        <v>12596</v>
      </c>
      <c r="B1236" s="483" t="s">
        <v>418</v>
      </c>
      <c r="C1236" s="483" t="s">
        <v>421</v>
      </c>
      <c r="D1236" s="483" t="s">
        <v>450</v>
      </c>
      <c r="E1236" s="484">
        <v>37072</v>
      </c>
      <c r="F1236" s="483" t="s">
        <v>276</v>
      </c>
      <c r="G1236" s="483">
        <v>0.4</v>
      </c>
      <c r="H1236" s="483" t="s">
        <v>420</v>
      </c>
      <c r="I1236" s="483" t="s">
        <v>32</v>
      </c>
      <c r="M1236" s="483" t="s">
        <v>32</v>
      </c>
      <c r="N1236" s="483">
        <v>92</v>
      </c>
      <c r="O1236" s="483" t="s">
        <v>32</v>
      </c>
    </row>
    <row r="1237" spans="1:15" ht="11.25">
      <c r="A1237" s="483">
        <v>12598</v>
      </c>
      <c r="B1237" s="483" t="s">
        <v>418</v>
      </c>
      <c r="C1237" s="483" t="s">
        <v>421</v>
      </c>
      <c r="D1237" s="483" t="s">
        <v>450</v>
      </c>
      <c r="E1237" s="484">
        <v>37103</v>
      </c>
      <c r="F1237" s="483" t="s">
        <v>276</v>
      </c>
      <c r="G1237" s="483">
        <v>0.4</v>
      </c>
      <c r="H1237" s="483" t="s">
        <v>420</v>
      </c>
      <c r="I1237" s="483" t="s">
        <v>32</v>
      </c>
      <c r="M1237" s="483" t="s">
        <v>32</v>
      </c>
      <c r="N1237" s="483">
        <v>92</v>
      </c>
      <c r="O1237" s="483" t="s">
        <v>32</v>
      </c>
    </row>
    <row r="1238" spans="1:15" ht="11.25">
      <c r="A1238" s="483">
        <v>12600</v>
      </c>
      <c r="B1238" s="483" t="s">
        <v>418</v>
      </c>
      <c r="C1238" s="483" t="s">
        <v>421</v>
      </c>
      <c r="D1238" s="483" t="s">
        <v>450</v>
      </c>
      <c r="E1238" s="484">
        <v>37134</v>
      </c>
      <c r="F1238" s="483" t="s">
        <v>276</v>
      </c>
      <c r="G1238" s="483">
        <v>0.06</v>
      </c>
      <c r="H1238" s="483" t="s">
        <v>420</v>
      </c>
      <c r="I1238" s="483" t="s">
        <v>32</v>
      </c>
      <c r="M1238" s="483" t="s">
        <v>32</v>
      </c>
      <c r="N1238" s="483">
        <v>92</v>
      </c>
      <c r="O1238" s="483" t="s">
        <v>32</v>
      </c>
    </row>
    <row r="1239" spans="1:15" ht="11.25">
      <c r="A1239" s="483">
        <v>12602</v>
      </c>
      <c r="B1239" s="483" t="s">
        <v>418</v>
      </c>
      <c r="C1239" s="483" t="s">
        <v>421</v>
      </c>
      <c r="D1239" s="483" t="s">
        <v>450</v>
      </c>
      <c r="E1239" s="484">
        <v>37164</v>
      </c>
      <c r="F1239" s="483" t="s">
        <v>276</v>
      </c>
      <c r="G1239" s="483">
        <v>0.3</v>
      </c>
      <c r="H1239" s="483" t="s">
        <v>420</v>
      </c>
      <c r="I1239" s="483" t="s">
        <v>32</v>
      </c>
      <c r="M1239" s="483" t="s">
        <v>32</v>
      </c>
      <c r="N1239" s="483">
        <v>92</v>
      </c>
      <c r="O1239" s="483" t="s">
        <v>32</v>
      </c>
    </row>
    <row r="1240" spans="1:15" ht="11.25">
      <c r="A1240" s="483">
        <v>12604</v>
      </c>
      <c r="B1240" s="483" t="s">
        <v>418</v>
      </c>
      <c r="C1240" s="483" t="s">
        <v>421</v>
      </c>
      <c r="D1240" s="483" t="s">
        <v>450</v>
      </c>
      <c r="E1240" s="484">
        <v>37195</v>
      </c>
      <c r="F1240" s="483" t="s">
        <v>276</v>
      </c>
      <c r="G1240" s="483">
        <v>0.05</v>
      </c>
      <c r="H1240" s="483" t="s">
        <v>420</v>
      </c>
      <c r="I1240" s="483" t="s">
        <v>32</v>
      </c>
      <c r="M1240" s="483" t="s">
        <v>32</v>
      </c>
      <c r="N1240" s="483">
        <v>92</v>
      </c>
      <c r="O1240" s="483" t="s">
        <v>32</v>
      </c>
    </row>
    <row r="1241" spans="1:15" ht="11.25">
      <c r="A1241" s="483">
        <v>12606</v>
      </c>
      <c r="B1241" s="483" t="s">
        <v>418</v>
      </c>
      <c r="C1241" s="483" t="s">
        <v>421</v>
      </c>
      <c r="D1241" s="483" t="s">
        <v>450</v>
      </c>
      <c r="E1241" s="484">
        <v>37287</v>
      </c>
      <c r="F1241" s="483" t="s">
        <v>276</v>
      </c>
      <c r="G1241" s="483">
        <v>0.3</v>
      </c>
      <c r="H1241" s="483" t="s">
        <v>420</v>
      </c>
      <c r="I1241" s="483" t="s">
        <v>32</v>
      </c>
      <c r="M1241" s="483" t="s">
        <v>32</v>
      </c>
      <c r="N1241" s="483">
        <v>92</v>
      </c>
      <c r="O1241" s="483" t="s">
        <v>32</v>
      </c>
    </row>
    <row r="1242" spans="1:15" ht="11.25">
      <c r="A1242" s="483">
        <v>12608</v>
      </c>
      <c r="B1242" s="483" t="s">
        <v>418</v>
      </c>
      <c r="C1242" s="483" t="s">
        <v>421</v>
      </c>
      <c r="D1242" s="483" t="s">
        <v>450</v>
      </c>
      <c r="E1242" s="484">
        <v>37315</v>
      </c>
      <c r="F1242" s="483" t="s">
        <v>276</v>
      </c>
      <c r="G1242" s="483">
        <v>0.3</v>
      </c>
      <c r="H1242" s="483" t="s">
        <v>420</v>
      </c>
      <c r="I1242" s="483" t="s">
        <v>32</v>
      </c>
      <c r="M1242" s="483" t="s">
        <v>32</v>
      </c>
      <c r="N1242" s="483">
        <v>92</v>
      </c>
      <c r="O1242" s="483" t="s">
        <v>32</v>
      </c>
    </row>
    <row r="1243" spans="1:15" ht="11.25">
      <c r="A1243" s="483">
        <v>12610</v>
      </c>
      <c r="B1243" s="483" t="s">
        <v>418</v>
      </c>
      <c r="C1243" s="483" t="s">
        <v>421</v>
      </c>
      <c r="D1243" s="483" t="s">
        <v>450</v>
      </c>
      <c r="E1243" s="484">
        <v>37376</v>
      </c>
      <c r="F1243" s="483" t="s">
        <v>276</v>
      </c>
      <c r="G1243" s="483">
        <v>0.3</v>
      </c>
      <c r="H1243" s="483" t="s">
        <v>420</v>
      </c>
      <c r="I1243" s="483" t="s">
        <v>32</v>
      </c>
      <c r="M1243" s="483" t="s">
        <v>32</v>
      </c>
      <c r="N1243" s="483">
        <v>92</v>
      </c>
      <c r="O1243" s="483" t="s">
        <v>32</v>
      </c>
    </row>
    <row r="1244" spans="1:15" ht="11.25">
      <c r="A1244" s="483">
        <v>12612</v>
      </c>
      <c r="B1244" s="483" t="s">
        <v>418</v>
      </c>
      <c r="C1244" s="483" t="s">
        <v>421</v>
      </c>
      <c r="D1244" s="483" t="s">
        <v>450</v>
      </c>
      <c r="E1244" s="484">
        <v>37468</v>
      </c>
      <c r="F1244" s="483" t="s">
        <v>276</v>
      </c>
      <c r="G1244" s="483">
        <v>0.3</v>
      </c>
      <c r="H1244" s="483" t="s">
        <v>420</v>
      </c>
      <c r="I1244" s="483" t="s">
        <v>32</v>
      </c>
      <c r="M1244" s="483" t="s">
        <v>32</v>
      </c>
      <c r="N1244" s="483">
        <v>92</v>
      </c>
      <c r="O1244" s="483" t="s">
        <v>32</v>
      </c>
    </row>
    <row r="1245" spans="1:15" ht="11.25">
      <c r="A1245" s="483">
        <v>12614</v>
      </c>
      <c r="B1245" s="483" t="s">
        <v>418</v>
      </c>
      <c r="C1245" s="483" t="s">
        <v>421</v>
      </c>
      <c r="D1245" s="483" t="s">
        <v>450</v>
      </c>
      <c r="E1245" s="484">
        <v>37499</v>
      </c>
      <c r="F1245" s="483" t="s">
        <v>276</v>
      </c>
      <c r="G1245" s="483">
        <v>0.05</v>
      </c>
      <c r="H1245" s="483" t="s">
        <v>420</v>
      </c>
      <c r="I1245" s="483" t="s">
        <v>32</v>
      </c>
      <c r="M1245" s="483" t="s">
        <v>32</v>
      </c>
      <c r="N1245" s="483">
        <v>92</v>
      </c>
      <c r="O1245" s="483" t="s">
        <v>32</v>
      </c>
    </row>
    <row r="1246" spans="1:15" ht="11.25">
      <c r="A1246" s="483">
        <v>12616</v>
      </c>
      <c r="B1246" s="483" t="s">
        <v>418</v>
      </c>
      <c r="C1246" s="483" t="s">
        <v>421</v>
      </c>
      <c r="D1246" s="483" t="s">
        <v>450</v>
      </c>
      <c r="E1246" s="484">
        <v>37529</v>
      </c>
      <c r="F1246" s="483" t="s">
        <v>276</v>
      </c>
      <c r="G1246" s="483">
        <v>0.05</v>
      </c>
      <c r="H1246" s="483" t="s">
        <v>420</v>
      </c>
      <c r="I1246" s="483" t="s">
        <v>32</v>
      </c>
      <c r="M1246" s="483" t="s">
        <v>32</v>
      </c>
      <c r="N1246" s="483">
        <v>92</v>
      </c>
      <c r="O1246" s="483" t="s">
        <v>32</v>
      </c>
    </row>
    <row r="1247" spans="1:15" ht="11.25">
      <c r="A1247" s="483">
        <v>12618</v>
      </c>
      <c r="B1247" s="483" t="s">
        <v>418</v>
      </c>
      <c r="C1247" s="483" t="s">
        <v>421</v>
      </c>
      <c r="D1247" s="483" t="s">
        <v>450</v>
      </c>
      <c r="E1247" s="484">
        <v>37560</v>
      </c>
      <c r="F1247" s="483" t="s">
        <v>276</v>
      </c>
      <c r="G1247" s="483">
        <v>0.05</v>
      </c>
      <c r="H1247" s="483" t="s">
        <v>420</v>
      </c>
      <c r="I1247" s="483" t="s">
        <v>32</v>
      </c>
      <c r="M1247" s="483" t="s">
        <v>32</v>
      </c>
      <c r="N1247" s="483">
        <v>92</v>
      </c>
      <c r="O1247" s="483" t="s">
        <v>32</v>
      </c>
    </row>
    <row r="1248" spans="1:15" ht="11.25">
      <c r="A1248" s="483">
        <v>12620</v>
      </c>
      <c r="B1248" s="483" t="s">
        <v>418</v>
      </c>
      <c r="C1248" s="483" t="s">
        <v>421</v>
      </c>
      <c r="D1248" s="483" t="s">
        <v>450</v>
      </c>
      <c r="E1248" s="484">
        <v>37590</v>
      </c>
      <c r="F1248" s="483" t="s">
        <v>276</v>
      </c>
      <c r="G1248" s="483">
        <v>0.05</v>
      </c>
      <c r="H1248" s="483" t="s">
        <v>420</v>
      </c>
      <c r="I1248" s="483" t="s">
        <v>32</v>
      </c>
      <c r="M1248" s="483" t="s">
        <v>32</v>
      </c>
      <c r="N1248" s="483">
        <v>92</v>
      </c>
      <c r="O1248" s="483" t="s">
        <v>32</v>
      </c>
    </row>
    <row r="1249" spans="1:15" ht="11.25">
      <c r="A1249" s="483">
        <v>12622</v>
      </c>
      <c r="B1249" s="483" t="s">
        <v>418</v>
      </c>
      <c r="C1249" s="483" t="s">
        <v>421</v>
      </c>
      <c r="D1249" s="483" t="s">
        <v>450</v>
      </c>
      <c r="E1249" s="484">
        <v>37621</v>
      </c>
      <c r="F1249" s="483" t="s">
        <v>276</v>
      </c>
      <c r="G1249" s="483">
        <v>0.06</v>
      </c>
      <c r="H1249" s="483" t="s">
        <v>420</v>
      </c>
      <c r="I1249" s="483" t="s">
        <v>32</v>
      </c>
      <c r="M1249" s="483" t="s">
        <v>32</v>
      </c>
      <c r="N1249" s="483">
        <v>92</v>
      </c>
      <c r="O1249" s="483" t="s">
        <v>32</v>
      </c>
    </row>
    <row r="1250" spans="1:15" ht="11.25">
      <c r="A1250" s="483">
        <v>12624</v>
      </c>
      <c r="B1250" s="483" t="s">
        <v>418</v>
      </c>
      <c r="C1250" s="483" t="s">
        <v>421</v>
      </c>
      <c r="D1250" s="483" t="s">
        <v>450</v>
      </c>
      <c r="E1250" s="484">
        <v>37652</v>
      </c>
      <c r="F1250" s="483" t="s">
        <v>276</v>
      </c>
      <c r="G1250" s="483">
        <v>0.05</v>
      </c>
      <c r="H1250" s="483" t="s">
        <v>420</v>
      </c>
      <c r="I1250" s="483" t="s">
        <v>32</v>
      </c>
      <c r="M1250" s="483" t="s">
        <v>32</v>
      </c>
      <c r="N1250" s="483">
        <v>92</v>
      </c>
      <c r="O1250" s="483" t="s">
        <v>32</v>
      </c>
    </row>
    <row r="1251" spans="1:15" ht="11.25">
      <c r="A1251" s="483">
        <v>12626</v>
      </c>
      <c r="B1251" s="483" t="s">
        <v>418</v>
      </c>
      <c r="C1251" s="483" t="s">
        <v>421</v>
      </c>
      <c r="D1251" s="483" t="s">
        <v>450</v>
      </c>
      <c r="E1251" s="484">
        <v>37680</v>
      </c>
      <c r="F1251" s="483" t="s">
        <v>276</v>
      </c>
      <c r="G1251" s="483">
        <v>0.05</v>
      </c>
      <c r="H1251" s="483" t="s">
        <v>420</v>
      </c>
      <c r="I1251" s="483" t="s">
        <v>32</v>
      </c>
      <c r="M1251" s="483" t="s">
        <v>32</v>
      </c>
      <c r="N1251" s="483">
        <v>92</v>
      </c>
      <c r="O1251" s="483" t="s">
        <v>32</v>
      </c>
    </row>
    <row r="1252" ht="11.25">
      <c r="E1252" s="484"/>
    </row>
    <row r="1253" ht="11.25">
      <c r="E1253" s="484"/>
    </row>
    <row r="1254" spans="1:15" ht="11.25">
      <c r="A1254" s="483">
        <v>12627</v>
      </c>
      <c r="B1254" s="483" t="s">
        <v>418</v>
      </c>
      <c r="C1254" s="483" t="s">
        <v>419</v>
      </c>
      <c r="D1254" s="483" t="s">
        <v>115</v>
      </c>
      <c r="E1254" s="484">
        <v>36739</v>
      </c>
      <c r="F1254" s="483" t="s">
        <v>276</v>
      </c>
      <c r="G1254" s="483">
        <v>0.47</v>
      </c>
      <c r="H1254" s="483" t="s">
        <v>420</v>
      </c>
      <c r="I1254" s="483" t="s">
        <v>32</v>
      </c>
      <c r="M1254" s="483" t="s">
        <v>32</v>
      </c>
      <c r="N1254" s="483">
        <v>99</v>
      </c>
      <c r="O1254" s="483" t="s">
        <v>32</v>
      </c>
    </row>
    <row r="1255" spans="1:15" ht="11.25">
      <c r="A1255" s="483">
        <v>12629</v>
      </c>
      <c r="B1255" s="483" t="s">
        <v>418</v>
      </c>
      <c r="C1255" s="483" t="s">
        <v>419</v>
      </c>
      <c r="D1255" s="483" t="s">
        <v>115</v>
      </c>
      <c r="E1255" s="484">
        <v>36782</v>
      </c>
      <c r="F1255" s="483" t="s">
        <v>276</v>
      </c>
      <c r="G1255" s="483">
        <v>0.3</v>
      </c>
      <c r="H1255" s="483" t="s">
        <v>420</v>
      </c>
      <c r="I1255" s="483" t="s">
        <v>32</v>
      </c>
      <c r="M1255" s="483" t="s">
        <v>32</v>
      </c>
      <c r="N1255" s="483">
        <v>99</v>
      </c>
      <c r="O1255" s="483" t="s">
        <v>32</v>
      </c>
    </row>
    <row r="1256" spans="1:15" ht="11.25">
      <c r="A1256" s="483">
        <v>12631</v>
      </c>
      <c r="B1256" s="483" t="s">
        <v>418</v>
      </c>
      <c r="C1256" s="483" t="s">
        <v>419</v>
      </c>
      <c r="D1256" s="483" t="s">
        <v>115</v>
      </c>
      <c r="E1256" s="484">
        <v>36803</v>
      </c>
      <c r="F1256" s="483" t="s">
        <v>276</v>
      </c>
      <c r="G1256" s="483">
        <v>0.3</v>
      </c>
      <c r="H1256" s="483" t="s">
        <v>420</v>
      </c>
      <c r="I1256" s="483" t="s">
        <v>32</v>
      </c>
      <c r="M1256" s="483" t="s">
        <v>32</v>
      </c>
      <c r="N1256" s="483">
        <v>99</v>
      </c>
      <c r="O1256" s="483" t="s">
        <v>32</v>
      </c>
    </row>
    <row r="1257" spans="1:15" ht="11.25">
      <c r="A1257" s="483">
        <v>12633</v>
      </c>
      <c r="B1257" s="483" t="s">
        <v>418</v>
      </c>
      <c r="C1257" s="483" t="s">
        <v>419</v>
      </c>
      <c r="D1257" s="483" t="s">
        <v>115</v>
      </c>
      <c r="E1257" s="484">
        <v>36831</v>
      </c>
      <c r="F1257" s="483" t="s">
        <v>276</v>
      </c>
      <c r="G1257" s="483">
        <v>0.3</v>
      </c>
      <c r="H1257" s="483" t="s">
        <v>420</v>
      </c>
      <c r="I1257" s="483" t="s">
        <v>32</v>
      </c>
      <c r="M1257" s="483" t="s">
        <v>32</v>
      </c>
      <c r="N1257" s="483">
        <v>99</v>
      </c>
      <c r="O1257" s="483" t="s">
        <v>32</v>
      </c>
    </row>
    <row r="1258" spans="1:15" ht="11.25">
      <c r="A1258" s="483">
        <v>12635</v>
      </c>
      <c r="B1258" s="483" t="s">
        <v>418</v>
      </c>
      <c r="C1258" s="483" t="s">
        <v>419</v>
      </c>
      <c r="D1258" s="483" t="s">
        <v>115</v>
      </c>
      <c r="E1258" s="484">
        <v>36865</v>
      </c>
      <c r="F1258" s="483" t="s">
        <v>276</v>
      </c>
      <c r="G1258" s="483">
        <v>0.3</v>
      </c>
      <c r="H1258" s="483" t="s">
        <v>420</v>
      </c>
      <c r="I1258" s="483" t="s">
        <v>32</v>
      </c>
      <c r="M1258" s="483" t="s">
        <v>32</v>
      </c>
      <c r="N1258" s="483">
        <v>99</v>
      </c>
      <c r="O1258" s="483" t="s">
        <v>32</v>
      </c>
    </row>
    <row r="1259" spans="1:15" ht="11.25">
      <c r="A1259" s="483">
        <v>12637</v>
      </c>
      <c r="B1259" s="483" t="s">
        <v>418</v>
      </c>
      <c r="C1259" s="483" t="s">
        <v>419</v>
      </c>
      <c r="D1259" s="483" t="s">
        <v>115</v>
      </c>
      <c r="E1259" s="484">
        <v>36894</v>
      </c>
      <c r="F1259" s="483" t="s">
        <v>276</v>
      </c>
      <c r="G1259" s="483">
        <v>0.3</v>
      </c>
      <c r="H1259" s="483" t="s">
        <v>420</v>
      </c>
      <c r="I1259" s="483" t="s">
        <v>32</v>
      </c>
      <c r="M1259" s="483" t="s">
        <v>32</v>
      </c>
      <c r="N1259" s="483">
        <v>99</v>
      </c>
      <c r="O1259" s="483" t="s">
        <v>32</v>
      </c>
    </row>
    <row r="1260" spans="1:15" ht="11.25">
      <c r="A1260" s="483">
        <v>12639</v>
      </c>
      <c r="B1260" s="483" t="s">
        <v>418</v>
      </c>
      <c r="C1260" s="483" t="s">
        <v>419</v>
      </c>
      <c r="D1260" s="483" t="s">
        <v>115</v>
      </c>
      <c r="E1260" s="484">
        <v>36927</v>
      </c>
      <c r="F1260" s="483" t="s">
        <v>276</v>
      </c>
      <c r="G1260" s="483">
        <v>0.3</v>
      </c>
      <c r="H1260" s="483" t="s">
        <v>420</v>
      </c>
      <c r="I1260" s="483" t="s">
        <v>32</v>
      </c>
      <c r="M1260" s="483" t="s">
        <v>32</v>
      </c>
      <c r="N1260" s="483">
        <v>99</v>
      </c>
      <c r="O1260" s="483" t="s">
        <v>32</v>
      </c>
    </row>
    <row r="1261" spans="1:15" ht="11.25">
      <c r="A1261" s="483">
        <v>12641</v>
      </c>
      <c r="B1261" s="483" t="s">
        <v>418</v>
      </c>
      <c r="C1261" s="483" t="s">
        <v>419</v>
      </c>
      <c r="D1261" s="483" t="s">
        <v>115</v>
      </c>
      <c r="E1261" s="484">
        <v>36958</v>
      </c>
      <c r="F1261" s="483" t="s">
        <v>276</v>
      </c>
      <c r="G1261" s="483">
        <v>0.3</v>
      </c>
      <c r="H1261" s="483" t="s">
        <v>420</v>
      </c>
      <c r="I1261" s="483" t="s">
        <v>32</v>
      </c>
      <c r="M1261" s="483" t="s">
        <v>32</v>
      </c>
      <c r="N1261" s="483">
        <v>99</v>
      </c>
      <c r="O1261" s="483" t="s">
        <v>32</v>
      </c>
    </row>
    <row r="1262" spans="1:15" ht="11.25">
      <c r="A1262" s="483">
        <v>12643</v>
      </c>
      <c r="B1262" s="483" t="s">
        <v>418</v>
      </c>
      <c r="C1262" s="483" t="s">
        <v>419</v>
      </c>
      <c r="D1262" s="483" t="s">
        <v>115</v>
      </c>
      <c r="E1262" s="484">
        <v>36984</v>
      </c>
      <c r="F1262" s="483" t="s">
        <v>276</v>
      </c>
      <c r="G1262" s="483">
        <v>0.3</v>
      </c>
      <c r="H1262" s="483" t="s">
        <v>420</v>
      </c>
      <c r="I1262" s="483" t="s">
        <v>32</v>
      </c>
      <c r="M1262" s="483" t="s">
        <v>32</v>
      </c>
      <c r="N1262" s="483">
        <v>99</v>
      </c>
      <c r="O1262" s="483" t="s">
        <v>32</v>
      </c>
    </row>
    <row r="1263" spans="1:15" ht="11.25">
      <c r="A1263" s="483">
        <v>12645</v>
      </c>
      <c r="B1263" s="483" t="s">
        <v>418</v>
      </c>
      <c r="C1263" s="483" t="s">
        <v>419</v>
      </c>
      <c r="D1263" s="483" t="s">
        <v>115</v>
      </c>
      <c r="E1263" s="484">
        <v>37012</v>
      </c>
      <c r="F1263" s="483" t="s">
        <v>276</v>
      </c>
      <c r="G1263" s="483">
        <v>0.3</v>
      </c>
      <c r="H1263" s="483" t="s">
        <v>420</v>
      </c>
      <c r="I1263" s="483" t="s">
        <v>32</v>
      </c>
      <c r="M1263" s="483" t="s">
        <v>32</v>
      </c>
      <c r="N1263" s="483">
        <v>99</v>
      </c>
      <c r="O1263" s="483" t="s">
        <v>32</v>
      </c>
    </row>
    <row r="1264" spans="1:15" ht="11.25">
      <c r="A1264" s="483">
        <v>12647</v>
      </c>
      <c r="B1264" s="483" t="s">
        <v>418</v>
      </c>
      <c r="C1264" s="483" t="s">
        <v>419</v>
      </c>
      <c r="D1264" s="483" t="s">
        <v>115</v>
      </c>
      <c r="E1264" s="484">
        <v>37047</v>
      </c>
      <c r="F1264" s="483" t="s">
        <v>276</v>
      </c>
      <c r="G1264" s="483">
        <v>0.4</v>
      </c>
      <c r="H1264" s="483" t="s">
        <v>420</v>
      </c>
      <c r="I1264" s="483" t="s">
        <v>32</v>
      </c>
      <c r="M1264" s="483" t="s">
        <v>32</v>
      </c>
      <c r="N1264" s="483">
        <v>99</v>
      </c>
      <c r="O1264" s="483" t="s">
        <v>32</v>
      </c>
    </row>
    <row r="1265" spans="1:15" ht="11.25">
      <c r="A1265" s="483">
        <v>12649</v>
      </c>
      <c r="B1265" s="483" t="s">
        <v>418</v>
      </c>
      <c r="C1265" s="483" t="s">
        <v>419</v>
      </c>
      <c r="D1265" s="483" t="s">
        <v>115</v>
      </c>
      <c r="E1265" s="484">
        <v>37074</v>
      </c>
      <c r="F1265" s="483" t="s">
        <v>276</v>
      </c>
      <c r="G1265" s="483">
        <v>0.4</v>
      </c>
      <c r="H1265" s="483" t="s">
        <v>420</v>
      </c>
      <c r="I1265" s="483" t="s">
        <v>32</v>
      </c>
      <c r="M1265" s="483" t="s">
        <v>32</v>
      </c>
      <c r="N1265" s="483">
        <v>99</v>
      </c>
      <c r="O1265" s="483" t="s">
        <v>32</v>
      </c>
    </row>
    <row r="1266" spans="1:15" ht="11.25">
      <c r="A1266" s="483">
        <v>12651</v>
      </c>
      <c r="B1266" s="483" t="s">
        <v>418</v>
      </c>
      <c r="C1266" s="483" t="s">
        <v>419</v>
      </c>
      <c r="D1266" s="483" t="s">
        <v>115</v>
      </c>
      <c r="E1266" s="484">
        <v>37104</v>
      </c>
      <c r="F1266" s="483" t="s">
        <v>276</v>
      </c>
      <c r="G1266" s="483">
        <v>0.06</v>
      </c>
      <c r="H1266" s="483" t="s">
        <v>420</v>
      </c>
      <c r="I1266" s="483" t="s">
        <v>32</v>
      </c>
      <c r="M1266" s="483" t="s">
        <v>32</v>
      </c>
      <c r="N1266" s="483">
        <v>99</v>
      </c>
      <c r="O1266" s="483" t="s">
        <v>32</v>
      </c>
    </row>
    <row r="1267" spans="1:15" ht="11.25">
      <c r="A1267" s="483">
        <v>12653</v>
      </c>
      <c r="B1267" s="483" t="s">
        <v>418</v>
      </c>
      <c r="C1267" s="483" t="s">
        <v>419</v>
      </c>
      <c r="D1267" s="483" t="s">
        <v>115</v>
      </c>
      <c r="E1267" s="484">
        <v>37138</v>
      </c>
      <c r="F1267" s="483" t="s">
        <v>276</v>
      </c>
      <c r="G1267" s="483">
        <v>0.3</v>
      </c>
      <c r="H1267" s="483" t="s">
        <v>420</v>
      </c>
      <c r="I1267" s="483" t="s">
        <v>32</v>
      </c>
      <c r="M1267" s="483" t="s">
        <v>32</v>
      </c>
      <c r="N1267" s="483">
        <v>99</v>
      </c>
      <c r="O1267" s="483" t="s">
        <v>32</v>
      </c>
    </row>
    <row r="1268" spans="1:15" ht="11.25">
      <c r="A1268" s="483">
        <v>12655</v>
      </c>
      <c r="B1268" s="483" t="s">
        <v>418</v>
      </c>
      <c r="C1268" s="483" t="s">
        <v>419</v>
      </c>
      <c r="D1268" s="483" t="s">
        <v>115</v>
      </c>
      <c r="E1268" s="484">
        <v>37166</v>
      </c>
      <c r="F1268" s="483" t="s">
        <v>276</v>
      </c>
      <c r="G1268" s="483">
        <v>0.05</v>
      </c>
      <c r="H1268" s="483" t="s">
        <v>420</v>
      </c>
      <c r="I1268" s="483" t="s">
        <v>32</v>
      </c>
      <c r="M1268" s="483" t="s">
        <v>32</v>
      </c>
      <c r="N1268" s="483">
        <v>99</v>
      </c>
      <c r="O1268" s="483" t="s">
        <v>32</v>
      </c>
    </row>
    <row r="1269" spans="1:15" ht="11.25">
      <c r="A1269" s="483">
        <v>12657</v>
      </c>
      <c r="B1269" s="483" t="s">
        <v>418</v>
      </c>
      <c r="C1269" s="483" t="s">
        <v>419</v>
      </c>
      <c r="D1269" s="483" t="s">
        <v>115</v>
      </c>
      <c r="E1269" s="484">
        <v>37259</v>
      </c>
      <c r="F1269" s="483" t="s">
        <v>276</v>
      </c>
      <c r="G1269" s="483">
        <v>0.3</v>
      </c>
      <c r="H1269" s="483" t="s">
        <v>420</v>
      </c>
      <c r="I1269" s="483" t="s">
        <v>32</v>
      </c>
      <c r="M1269" s="483" t="s">
        <v>32</v>
      </c>
      <c r="N1269" s="483">
        <v>99</v>
      </c>
      <c r="O1269" s="483" t="s">
        <v>32</v>
      </c>
    </row>
    <row r="1270" spans="1:15" ht="11.25">
      <c r="A1270" s="483">
        <v>12659</v>
      </c>
      <c r="B1270" s="483" t="s">
        <v>418</v>
      </c>
      <c r="C1270" s="483" t="s">
        <v>419</v>
      </c>
      <c r="D1270" s="483" t="s">
        <v>115</v>
      </c>
      <c r="E1270" s="484">
        <v>37292</v>
      </c>
      <c r="F1270" s="483" t="s">
        <v>276</v>
      </c>
      <c r="G1270" s="483">
        <v>0.3</v>
      </c>
      <c r="H1270" s="483" t="s">
        <v>420</v>
      </c>
      <c r="I1270" s="483" t="s">
        <v>32</v>
      </c>
      <c r="M1270" s="483" t="s">
        <v>32</v>
      </c>
      <c r="N1270" s="483">
        <v>99</v>
      </c>
      <c r="O1270" s="483" t="s">
        <v>32</v>
      </c>
    </row>
    <row r="1271" spans="1:15" ht="11.25">
      <c r="A1271" s="483">
        <v>12661</v>
      </c>
      <c r="B1271" s="483" t="s">
        <v>418</v>
      </c>
      <c r="C1271" s="483" t="s">
        <v>419</v>
      </c>
      <c r="D1271" s="483" t="s">
        <v>115</v>
      </c>
      <c r="E1271" s="484">
        <v>37348</v>
      </c>
      <c r="F1271" s="483" t="s">
        <v>276</v>
      </c>
      <c r="G1271" s="483">
        <v>0.3</v>
      </c>
      <c r="H1271" s="483" t="s">
        <v>420</v>
      </c>
      <c r="I1271" s="483" t="s">
        <v>32</v>
      </c>
      <c r="M1271" s="483" t="s">
        <v>32</v>
      </c>
      <c r="N1271" s="483">
        <v>99</v>
      </c>
      <c r="O1271" s="483" t="s">
        <v>32</v>
      </c>
    </row>
    <row r="1272" spans="1:15" ht="11.25">
      <c r="A1272" s="483">
        <v>12663</v>
      </c>
      <c r="B1272" s="483" t="s">
        <v>418</v>
      </c>
      <c r="C1272" s="483" t="s">
        <v>419</v>
      </c>
      <c r="D1272" s="483" t="s">
        <v>115</v>
      </c>
      <c r="E1272" s="484">
        <v>37439</v>
      </c>
      <c r="F1272" s="483" t="s">
        <v>276</v>
      </c>
      <c r="G1272" s="483">
        <v>0.3</v>
      </c>
      <c r="H1272" s="483" t="s">
        <v>420</v>
      </c>
      <c r="I1272" s="483" t="s">
        <v>32</v>
      </c>
      <c r="M1272" s="483" t="s">
        <v>32</v>
      </c>
      <c r="N1272" s="483">
        <v>99</v>
      </c>
      <c r="O1272" s="483" t="s">
        <v>32</v>
      </c>
    </row>
    <row r="1273" spans="1:15" ht="11.25">
      <c r="A1273" s="483">
        <v>12665</v>
      </c>
      <c r="B1273" s="483" t="s">
        <v>418</v>
      </c>
      <c r="C1273" s="483" t="s">
        <v>419</v>
      </c>
      <c r="D1273" s="483" t="s">
        <v>115</v>
      </c>
      <c r="E1273" s="484">
        <v>37475</v>
      </c>
      <c r="F1273" s="483" t="s">
        <v>276</v>
      </c>
      <c r="G1273" s="483">
        <v>0.05</v>
      </c>
      <c r="H1273" s="483" t="s">
        <v>420</v>
      </c>
      <c r="I1273" s="483" t="s">
        <v>32</v>
      </c>
      <c r="M1273" s="483" t="s">
        <v>32</v>
      </c>
      <c r="N1273" s="483">
        <v>99</v>
      </c>
      <c r="O1273" s="483" t="s">
        <v>32</v>
      </c>
    </row>
    <row r="1274" spans="1:15" ht="11.25">
      <c r="A1274" s="483">
        <v>12667</v>
      </c>
      <c r="B1274" s="483" t="s">
        <v>418</v>
      </c>
      <c r="C1274" s="483" t="s">
        <v>419</v>
      </c>
      <c r="D1274" s="483" t="s">
        <v>115</v>
      </c>
      <c r="E1274" s="484">
        <v>37503</v>
      </c>
      <c r="F1274" s="483" t="s">
        <v>276</v>
      </c>
      <c r="G1274" s="483">
        <v>0.05</v>
      </c>
      <c r="H1274" s="483" t="s">
        <v>420</v>
      </c>
      <c r="I1274" s="483" t="s">
        <v>32</v>
      </c>
      <c r="M1274" s="483" t="s">
        <v>32</v>
      </c>
      <c r="N1274" s="483">
        <v>99</v>
      </c>
      <c r="O1274" s="483" t="s">
        <v>32</v>
      </c>
    </row>
    <row r="1275" spans="1:15" ht="11.25">
      <c r="A1275" s="483">
        <v>12669</v>
      </c>
      <c r="B1275" s="483" t="s">
        <v>418</v>
      </c>
      <c r="C1275" s="483" t="s">
        <v>419</v>
      </c>
      <c r="D1275" s="483" t="s">
        <v>115</v>
      </c>
      <c r="E1275" s="484">
        <v>37531</v>
      </c>
      <c r="F1275" s="483" t="s">
        <v>276</v>
      </c>
      <c r="G1275" s="483">
        <v>0.05</v>
      </c>
      <c r="H1275" s="483" t="s">
        <v>420</v>
      </c>
      <c r="I1275" s="483" t="s">
        <v>32</v>
      </c>
      <c r="M1275" s="483" t="s">
        <v>32</v>
      </c>
      <c r="N1275" s="483">
        <v>99</v>
      </c>
      <c r="O1275" s="483" t="s">
        <v>32</v>
      </c>
    </row>
    <row r="1276" spans="1:15" ht="11.25">
      <c r="A1276" s="483">
        <v>12671</v>
      </c>
      <c r="B1276" s="483" t="s">
        <v>418</v>
      </c>
      <c r="C1276" s="483" t="s">
        <v>419</v>
      </c>
      <c r="D1276" s="483" t="s">
        <v>115</v>
      </c>
      <c r="E1276" s="484">
        <v>37566</v>
      </c>
      <c r="F1276" s="483" t="s">
        <v>276</v>
      </c>
      <c r="G1276" s="483">
        <v>0.05</v>
      </c>
      <c r="H1276" s="483" t="s">
        <v>420</v>
      </c>
      <c r="I1276" s="483" t="s">
        <v>32</v>
      </c>
      <c r="M1276" s="483" t="s">
        <v>32</v>
      </c>
      <c r="N1276" s="483">
        <v>99</v>
      </c>
      <c r="O1276" s="483" t="s">
        <v>32</v>
      </c>
    </row>
    <row r="1277" spans="1:15" ht="11.25">
      <c r="A1277" s="483">
        <v>12673</v>
      </c>
      <c r="B1277" s="483" t="s">
        <v>418</v>
      </c>
      <c r="C1277" s="483" t="s">
        <v>419</v>
      </c>
      <c r="D1277" s="483" t="s">
        <v>115</v>
      </c>
      <c r="E1277" s="484">
        <v>37594</v>
      </c>
      <c r="F1277" s="483" t="s">
        <v>276</v>
      </c>
      <c r="G1277" s="483">
        <v>0.06</v>
      </c>
      <c r="H1277" s="483" t="s">
        <v>420</v>
      </c>
      <c r="I1277" s="483" t="s">
        <v>32</v>
      </c>
      <c r="M1277" s="483" t="s">
        <v>32</v>
      </c>
      <c r="N1277" s="483">
        <v>99</v>
      </c>
      <c r="O1277" s="483" t="s">
        <v>32</v>
      </c>
    </row>
    <row r="1278" spans="1:15" ht="11.25">
      <c r="A1278" s="483">
        <v>12675</v>
      </c>
      <c r="B1278" s="483" t="s">
        <v>418</v>
      </c>
      <c r="C1278" s="483" t="s">
        <v>419</v>
      </c>
      <c r="D1278" s="483" t="s">
        <v>115</v>
      </c>
      <c r="E1278" s="484">
        <v>37623</v>
      </c>
      <c r="F1278" s="483" t="s">
        <v>276</v>
      </c>
      <c r="G1278" s="483">
        <v>0.05</v>
      </c>
      <c r="H1278" s="483" t="s">
        <v>420</v>
      </c>
      <c r="I1278" s="483" t="s">
        <v>32</v>
      </c>
      <c r="M1278" s="483" t="s">
        <v>32</v>
      </c>
      <c r="N1278" s="483">
        <v>99</v>
      </c>
      <c r="O1278" s="483" t="s">
        <v>32</v>
      </c>
    </row>
    <row r="1279" spans="1:18" ht="11.25">
      <c r="A1279" s="483">
        <v>12677</v>
      </c>
      <c r="B1279" s="483" t="s">
        <v>418</v>
      </c>
      <c r="C1279" s="483" t="s">
        <v>419</v>
      </c>
      <c r="D1279" s="483" t="s">
        <v>115</v>
      </c>
      <c r="E1279" s="484">
        <v>37658</v>
      </c>
      <c r="F1279" s="483" t="s">
        <v>276</v>
      </c>
      <c r="G1279" s="483">
        <v>0.05</v>
      </c>
      <c r="H1279" s="483" t="s">
        <v>420</v>
      </c>
      <c r="I1279" s="483" t="s">
        <v>32</v>
      </c>
      <c r="M1279" s="483" t="s">
        <v>32</v>
      </c>
      <c r="N1279" s="483">
        <v>99</v>
      </c>
      <c r="O1279" s="483" t="s">
        <v>32</v>
      </c>
      <c r="Q1279" s="486" t="s">
        <v>276</v>
      </c>
      <c r="R1279" s="486">
        <v>0.05</v>
      </c>
    </row>
    <row r="1280" ht="11.25">
      <c r="E1280" s="484"/>
    </row>
    <row r="1281" ht="11.25">
      <c r="E1281" s="484"/>
    </row>
    <row r="1282" spans="1:15" ht="11.25">
      <c r="A1282" s="483">
        <v>12628</v>
      </c>
      <c r="B1282" s="483" t="s">
        <v>418</v>
      </c>
      <c r="C1282" s="483" t="s">
        <v>421</v>
      </c>
      <c r="D1282" s="483" t="s">
        <v>115</v>
      </c>
      <c r="E1282" s="484">
        <v>36769</v>
      </c>
      <c r="F1282" s="483" t="s">
        <v>276</v>
      </c>
      <c r="G1282" s="483">
        <v>0.47</v>
      </c>
      <c r="H1282" s="483" t="s">
        <v>420</v>
      </c>
      <c r="I1282" s="483" t="s">
        <v>32</v>
      </c>
      <c r="M1282" s="483" t="s">
        <v>32</v>
      </c>
      <c r="N1282" s="483">
        <v>99</v>
      </c>
      <c r="O1282" s="483" t="s">
        <v>32</v>
      </c>
    </row>
    <row r="1283" spans="1:15" ht="11.25">
      <c r="A1283" s="483">
        <v>12630</v>
      </c>
      <c r="B1283" s="483" t="s">
        <v>418</v>
      </c>
      <c r="C1283" s="483" t="s">
        <v>421</v>
      </c>
      <c r="D1283" s="483" t="s">
        <v>115</v>
      </c>
      <c r="E1283" s="484">
        <v>36799</v>
      </c>
      <c r="F1283" s="483" t="s">
        <v>276</v>
      </c>
      <c r="G1283" s="483">
        <v>0.3</v>
      </c>
      <c r="H1283" s="483" t="s">
        <v>420</v>
      </c>
      <c r="I1283" s="483" t="s">
        <v>32</v>
      </c>
      <c r="M1283" s="483" t="s">
        <v>32</v>
      </c>
      <c r="N1283" s="483">
        <v>99</v>
      </c>
      <c r="O1283" s="483" t="s">
        <v>32</v>
      </c>
    </row>
    <row r="1284" spans="1:15" ht="11.25">
      <c r="A1284" s="483">
        <v>12632</v>
      </c>
      <c r="B1284" s="483" t="s">
        <v>418</v>
      </c>
      <c r="C1284" s="483" t="s">
        <v>421</v>
      </c>
      <c r="D1284" s="483" t="s">
        <v>115</v>
      </c>
      <c r="E1284" s="484">
        <v>36830</v>
      </c>
      <c r="F1284" s="483" t="s">
        <v>276</v>
      </c>
      <c r="G1284" s="483">
        <v>0.3</v>
      </c>
      <c r="H1284" s="483" t="s">
        <v>420</v>
      </c>
      <c r="I1284" s="483" t="s">
        <v>32</v>
      </c>
      <c r="M1284" s="483" t="s">
        <v>32</v>
      </c>
      <c r="N1284" s="483">
        <v>99</v>
      </c>
      <c r="O1284" s="483" t="s">
        <v>32</v>
      </c>
    </row>
    <row r="1285" spans="1:15" ht="11.25">
      <c r="A1285" s="483">
        <v>12634</v>
      </c>
      <c r="B1285" s="483" t="s">
        <v>418</v>
      </c>
      <c r="C1285" s="483" t="s">
        <v>421</v>
      </c>
      <c r="D1285" s="483" t="s">
        <v>115</v>
      </c>
      <c r="E1285" s="484">
        <v>36860</v>
      </c>
      <c r="F1285" s="483" t="s">
        <v>276</v>
      </c>
      <c r="G1285" s="483">
        <v>0.3</v>
      </c>
      <c r="H1285" s="483" t="s">
        <v>420</v>
      </c>
      <c r="I1285" s="483" t="s">
        <v>32</v>
      </c>
      <c r="M1285" s="483" t="s">
        <v>32</v>
      </c>
      <c r="N1285" s="483">
        <v>99</v>
      </c>
      <c r="O1285" s="483" t="s">
        <v>32</v>
      </c>
    </row>
    <row r="1286" spans="1:15" ht="11.25">
      <c r="A1286" s="483">
        <v>12636</v>
      </c>
      <c r="B1286" s="483" t="s">
        <v>418</v>
      </c>
      <c r="C1286" s="483" t="s">
        <v>421</v>
      </c>
      <c r="D1286" s="483" t="s">
        <v>115</v>
      </c>
      <c r="E1286" s="484">
        <v>36891</v>
      </c>
      <c r="F1286" s="483" t="s">
        <v>276</v>
      </c>
      <c r="G1286" s="483">
        <v>0.3</v>
      </c>
      <c r="H1286" s="483" t="s">
        <v>420</v>
      </c>
      <c r="I1286" s="483" t="s">
        <v>32</v>
      </c>
      <c r="M1286" s="483" t="s">
        <v>32</v>
      </c>
      <c r="N1286" s="483">
        <v>99</v>
      </c>
      <c r="O1286" s="483" t="s">
        <v>32</v>
      </c>
    </row>
    <row r="1287" spans="1:15" ht="11.25">
      <c r="A1287" s="483">
        <v>12638</v>
      </c>
      <c r="B1287" s="483" t="s">
        <v>418</v>
      </c>
      <c r="C1287" s="483" t="s">
        <v>421</v>
      </c>
      <c r="D1287" s="483" t="s">
        <v>115</v>
      </c>
      <c r="E1287" s="484">
        <v>36922</v>
      </c>
      <c r="F1287" s="483" t="s">
        <v>276</v>
      </c>
      <c r="G1287" s="483">
        <v>0.3</v>
      </c>
      <c r="H1287" s="483" t="s">
        <v>420</v>
      </c>
      <c r="I1287" s="483" t="s">
        <v>32</v>
      </c>
      <c r="M1287" s="483" t="s">
        <v>32</v>
      </c>
      <c r="N1287" s="483">
        <v>99</v>
      </c>
      <c r="O1287" s="483" t="s">
        <v>32</v>
      </c>
    </row>
    <row r="1288" spans="1:15" ht="11.25">
      <c r="A1288" s="483">
        <v>12640</v>
      </c>
      <c r="B1288" s="483" t="s">
        <v>418</v>
      </c>
      <c r="C1288" s="483" t="s">
        <v>421</v>
      </c>
      <c r="D1288" s="483" t="s">
        <v>115</v>
      </c>
      <c r="E1288" s="484">
        <v>36950</v>
      </c>
      <c r="F1288" s="483" t="s">
        <v>276</v>
      </c>
      <c r="G1288" s="483">
        <v>0.3</v>
      </c>
      <c r="H1288" s="483" t="s">
        <v>420</v>
      </c>
      <c r="I1288" s="483" t="s">
        <v>32</v>
      </c>
      <c r="M1288" s="483" t="s">
        <v>32</v>
      </c>
      <c r="N1288" s="483">
        <v>99</v>
      </c>
      <c r="O1288" s="483" t="s">
        <v>32</v>
      </c>
    </row>
    <row r="1289" spans="1:15" ht="11.25">
      <c r="A1289" s="483">
        <v>12642</v>
      </c>
      <c r="B1289" s="483" t="s">
        <v>418</v>
      </c>
      <c r="C1289" s="483" t="s">
        <v>421</v>
      </c>
      <c r="D1289" s="483" t="s">
        <v>115</v>
      </c>
      <c r="E1289" s="484">
        <v>36981</v>
      </c>
      <c r="F1289" s="483" t="s">
        <v>276</v>
      </c>
      <c r="G1289" s="483">
        <v>0.3</v>
      </c>
      <c r="H1289" s="483" t="s">
        <v>420</v>
      </c>
      <c r="I1289" s="483" t="s">
        <v>32</v>
      </c>
      <c r="M1289" s="483" t="s">
        <v>32</v>
      </c>
      <c r="N1289" s="483">
        <v>99</v>
      </c>
      <c r="O1289" s="483" t="s">
        <v>32</v>
      </c>
    </row>
    <row r="1290" spans="1:15" ht="11.25">
      <c r="A1290" s="483">
        <v>12644</v>
      </c>
      <c r="B1290" s="483" t="s">
        <v>418</v>
      </c>
      <c r="C1290" s="483" t="s">
        <v>421</v>
      </c>
      <c r="D1290" s="483" t="s">
        <v>115</v>
      </c>
      <c r="E1290" s="484">
        <v>37011</v>
      </c>
      <c r="F1290" s="483" t="s">
        <v>276</v>
      </c>
      <c r="G1290" s="483">
        <v>0.3</v>
      </c>
      <c r="H1290" s="483" t="s">
        <v>420</v>
      </c>
      <c r="I1290" s="483" t="s">
        <v>32</v>
      </c>
      <c r="M1290" s="483" t="s">
        <v>32</v>
      </c>
      <c r="N1290" s="483">
        <v>99</v>
      </c>
      <c r="O1290" s="483" t="s">
        <v>32</v>
      </c>
    </row>
    <row r="1291" spans="1:15" ht="11.25">
      <c r="A1291" s="483">
        <v>12646</v>
      </c>
      <c r="B1291" s="483" t="s">
        <v>418</v>
      </c>
      <c r="C1291" s="483" t="s">
        <v>421</v>
      </c>
      <c r="D1291" s="483" t="s">
        <v>115</v>
      </c>
      <c r="E1291" s="484">
        <v>37042</v>
      </c>
      <c r="F1291" s="483" t="s">
        <v>276</v>
      </c>
      <c r="G1291" s="483">
        <v>0.3</v>
      </c>
      <c r="H1291" s="483" t="s">
        <v>420</v>
      </c>
      <c r="I1291" s="483" t="s">
        <v>32</v>
      </c>
      <c r="M1291" s="483" t="s">
        <v>32</v>
      </c>
      <c r="N1291" s="483">
        <v>99</v>
      </c>
      <c r="O1291" s="483" t="s">
        <v>32</v>
      </c>
    </row>
    <row r="1292" spans="1:15" ht="11.25">
      <c r="A1292" s="483">
        <v>12648</v>
      </c>
      <c r="B1292" s="483" t="s">
        <v>418</v>
      </c>
      <c r="C1292" s="483" t="s">
        <v>421</v>
      </c>
      <c r="D1292" s="483" t="s">
        <v>115</v>
      </c>
      <c r="E1292" s="484">
        <v>37072</v>
      </c>
      <c r="F1292" s="483" t="s">
        <v>276</v>
      </c>
      <c r="G1292" s="483">
        <v>0.4</v>
      </c>
      <c r="H1292" s="483" t="s">
        <v>420</v>
      </c>
      <c r="I1292" s="483" t="s">
        <v>32</v>
      </c>
      <c r="M1292" s="483" t="s">
        <v>32</v>
      </c>
      <c r="N1292" s="483">
        <v>99</v>
      </c>
      <c r="O1292" s="483" t="s">
        <v>32</v>
      </c>
    </row>
    <row r="1293" spans="1:15" ht="11.25">
      <c r="A1293" s="483">
        <v>12650</v>
      </c>
      <c r="B1293" s="483" t="s">
        <v>418</v>
      </c>
      <c r="C1293" s="483" t="s">
        <v>421</v>
      </c>
      <c r="D1293" s="483" t="s">
        <v>115</v>
      </c>
      <c r="E1293" s="484">
        <v>37103</v>
      </c>
      <c r="F1293" s="483" t="s">
        <v>276</v>
      </c>
      <c r="G1293" s="483">
        <v>0.4</v>
      </c>
      <c r="H1293" s="483" t="s">
        <v>420</v>
      </c>
      <c r="I1293" s="483" t="s">
        <v>32</v>
      </c>
      <c r="M1293" s="483" t="s">
        <v>32</v>
      </c>
      <c r="N1293" s="483">
        <v>99</v>
      </c>
      <c r="O1293" s="483" t="s">
        <v>32</v>
      </c>
    </row>
    <row r="1294" spans="1:15" ht="11.25">
      <c r="A1294" s="483">
        <v>12652</v>
      </c>
      <c r="B1294" s="483" t="s">
        <v>418</v>
      </c>
      <c r="C1294" s="483" t="s">
        <v>421</v>
      </c>
      <c r="D1294" s="483" t="s">
        <v>115</v>
      </c>
      <c r="E1294" s="484">
        <v>37134</v>
      </c>
      <c r="F1294" s="483" t="s">
        <v>276</v>
      </c>
      <c r="G1294" s="483">
        <v>0.06</v>
      </c>
      <c r="H1294" s="483" t="s">
        <v>420</v>
      </c>
      <c r="I1294" s="483" t="s">
        <v>32</v>
      </c>
      <c r="M1294" s="483" t="s">
        <v>32</v>
      </c>
      <c r="N1294" s="483">
        <v>99</v>
      </c>
      <c r="O1294" s="483" t="s">
        <v>32</v>
      </c>
    </row>
    <row r="1295" spans="1:15" ht="11.25">
      <c r="A1295" s="483">
        <v>12654</v>
      </c>
      <c r="B1295" s="483" t="s">
        <v>418</v>
      </c>
      <c r="C1295" s="483" t="s">
        <v>421</v>
      </c>
      <c r="D1295" s="483" t="s">
        <v>115</v>
      </c>
      <c r="E1295" s="484">
        <v>37164</v>
      </c>
      <c r="F1295" s="483" t="s">
        <v>276</v>
      </c>
      <c r="G1295" s="483">
        <v>0.3</v>
      </c>
      <c r="H1295" s="483" t="s">
        <v>420</v>
      </c>
      <c r="I1295" s="483" t="s">
        <v>32</v>
      </c>
      <c r="M1295" s="483" t="s">
        <v>32</v>
      </c>
      <c r="N1295" s="483">
        <v>99</v>
      </c>
      <c r="O1295" s="483" t="s">
        <v>32</v>
      </c>
    </row>
    <row r="1296" spans="1:15" ht="11.25">
      <c r="A1296" s="483">
        <v>12656</v>
      </c>
      <c r="B1296" s="483" t="s">
        <v>418</v>
      </c>
      <c r="C1296" s="483" t="s">
        <v>421</v>
      </c>
      <c r="D1296" s="483" t="s">
        <v>115</v>
      </c>
      <c r="E1296" s="484">
        <v>37195</v>
      </c>
      <c r="F1296" s="483" t="s">
        <v>276</v>
      </c>
      <c r="G1296" s="483">
        <v>0.05</v>
      </c>
      <c r="H1296" s="483" t="s">
        <v>420</v>
      </c>
      <c r="I1296" s="483" t="s">
        <v>32</v>
      </c>
      <c r="M1296" s="483" t="s">
        <v>32</v>
      </c>
      <c r="N1296" s="483">
        <v>99</v>
      </c>
      <c r="O1296" s="483" t="s">
        <v>32</v>
      </c>
    </row>
    <row r="1297" spans="1:15" ht="11.25">
      <c r="A1297" s="483">
        <v>12658</v>
      </c>
      <c r="B1297" s="483" t="s">
        <v>418</v>
      </c>
      <c r="C1297" s="483" t="s">
        <v>421</v>
      </c>
      <c r="D1297" s="483" t="s">
        <v>115</v>
      </c>
      <c r="E1297" s="484">
        <v>37287</v>
      </c>
      <c r="F1297" s="483" t="s">
        <v>276</v>
      </c>
      <c r="G1297" s="483">
        <v>0.3</v>
      </c>
      <c r="H1297" s="483" t="s">
        <v>420</v>
      </c>
      <c r="I1297" s="483" t="s">
        <v>32</v>
      </c>
      <c r="M1297" s="483" t="s">
        <v>32</v>
      </c>
      <c r="N1297" s="483">
        <v>99</v>
      </c>
      <c r="O1297" s="483" t="s">
        <v>32</v>
      </c>
    </row>
    <row r="1298" spans="1:15" ht="11.25">
      <c r="A1298" s="483">
        <v>12660</v>
      </c>
      <c r="B1298" s="483" t="s">
        <v>418</v>
      </c>
      <c r="C1298" s="483" t="s">
        <v>421</v>
      </c>
      <c r="D1298" s="483" t="s">
        <v>115</v>
      </c>
      <c r="E1298" s="484">
        <v>37315</v>
      </c>
      <c r="F1298" s="483" t="s">
        <v>276</v>
      </c>
      <c r="G1298" s="483">
        <v>0.3</v>
      </c>
      <c r="H1298" s="483" t="s">
        <v>420</v>
      </c>
      <c r="I1298" s="483" t="s">
        <v>32</v>
      </c>
      <c r="M1298" s="483" t="s">
        <v>32</v>
      </c>
      <c r="N1298" s="483">
        <v>99</v>
      </c>
      <c r="O1298" s="483" t="s">
        <v>32</v>
      </c>
    </row>
    <row r="1299" spans="1:15" ht="11.25">
      <c r="A1299" s="483">
        <v>12662</v>
      </c>
      <c r="B1299" s="483" t="s">
        <v>418</v>
      </c>
      <c r="C1299" s="483" t="s">
        <v>421</v>
      </c>
      <c r="D1299" s="483" t="s">
        <v>115</v>
      </c>
      <c r="E1299" s="484">
        <v>37376</v>
      </c>
      <c r="F1299" s="483" t="s">
        <v>276</v>
      </c>
      <c r="G1299" s="483">
        <v>0.3</v>
      </c>
      <c r="H1299" s="483" t="s">
        <v>420</v>
      </c>
      <c r="I1299" s="483" t="s">
        <v>32</v>
      </c>
      <c r="M1299" s="483" t="s">
        <v>32</v>
      </c>
      <c r="N1299" s="483">
        <v>99</v>
      </c>
      <c r="O1299" s="483" t="s">
        <v>32</v>
      </c>
    </row>
    <row r="1300" spans="1:15" ht="11.25">
      <c r="A1300" s="483">
        <v>12664</v>
      </c>
      <c r="B1300" s="483" t="s">
        <v>418</v>
      </c>
      <c r="C1300" s="483" t="s">
        <v>421</v>
      </c>
      <c r="D1300" s="483" t="s">
        <v>115</v>
      </c>
      <c r="E1300" s="484">
        <v>37468</v>
      </c>
      <c r="F1300" s="483" t="s">
        <v>276</v>
      </c>
      <c r="G1300" s="483">
        <v>0.3</v>
      </c>
      <c r="H1300" s="483" t="s">
        <v>420</v>
      </c>
      <c r="I1300" s="483" t="s">
        <v>32</v>
      </c>
      <c r="M1300" s="483" t="s">
        <v>32</v>
      </c>
      <c r="N1300" s="483">
        <v>99</v>
      </c>
      <c r="O1300" s="483" t="s">
        <v>32</v>
      </c>
    </row>
    <row r="1301" spans="1:15" ht="11.25">
      <c r="A1301" s="483">
        <v>12666</v>
      </c>
      <c r="B1301" s="483" t="s">
        <v>418</v>
      </c>
      <c r="C1301" s="483" t="s">
        <v>421</v>
      </c>
      <c r="D1301" s="483" t="s">
        <v>115</v>
      </c>
      <c r="E1301" s="484">
        <v>37499</v>
      </c>
      <c r="F1301" s="483" t="s">
        <v>276</v>
      </c>
      <c r="G1301" s="483">
        <v>0.05</v>
      </c>
      <c r="H1301" s="483" t="s">
        <v>420</v>
      </c>
      <c r="I1301" s="483" t="s">
        <v>32</v>
      </c>
      <c r="M1301" s="483" t="s">
        <v>32</v>
      </c>
      <c r="N1301" s="483">
        <v>99</v>
      </c>
      <c r="O1301" s="483" t="s">
        <v>32</v>
      </c>
    </row>
    <row r="1302" spans="1:15" ht="11.25">
      <c r="A1302" s="483">
        <v>12668</v>
      </c>
      <c r="B1302" s="483" t="s">
        <v>418</v>
      </c>
      <c r="C1302" s="483" t="s">
        <v>421</v>
      </c>
      <c r="D1302" s="483" t="s">
        <v>115</v>
      </c>
      <c r="E1302" s="484">
        <v>37529</v>
      </c>
      <c r="F1302" s="483" t="s">
        <v>276</v>
      </c>
      <c r="G1302" s="483">
        <v>0.05</v>
      </c>
      <c r="H1302" s="483" t="s">
        <v>420</v>
      </c>
      <c r="I1302" s="483" t="s">
        <v>32</v>
      </c>
      <c r="M1302" s="483" t="s">
        <v>32</v>
      </c>
      <c r="N1302" s="483">
        <v>99</v>
      </c>
      <c r="O1302" s="483" t="s">
        <v>32</v>
      </c>
    </row>
    <row r="1303" spans="1:15" ht="11.25">
      <c r="A1303" s="483">
        <v>12670</v>
      </c>
      <c r="B1303" s="483" t="s">
        <v>418</v>
      </c>
      <c r="C1303" s="483" t="s">
        <v>421</v>
      </c>
      <c r="D1303" s="483" t="s">
        <v>115</v>
      </c>
      <c r="E1303" s="484">
        <v>37560</v>
      </c>
      <c r="F1303" s="483" t="s">
        <v>276</v>
      </c>
      <c r="G1303" s="483">
        <v>0.05</v>
      </c>
      <c r="H1303" s="483" t="s">
        <v>420</v>
      </c>
      <c r="I1303" s="483" t="s">
        <v>32</v>
      </c>
      <c r="M1303" s="483" t="s">
        <v>32</v>
      </c>
      <c r="N1303" s="483">
        <v>99</v>
      </c>
      <c r="O1303" s="483" t="s">
        <v>32</v>
      </c>
    </row>
    <row r="1304" spans="1:15" ht="11.25">
      <c r="A1304" s="483">
        <v>12672</v>
      </c>
      <c r="B1304" s="483" t="s">
        <v>418</v>
      </c>
      <c r="C1304" s="483" t="s">
        <v>421</v>
      </c>
      <c r="D1304" s="483" t="s">
        <v>115</v>
      </c>
      <c r="E1304" s="484">
        <v>37590</v>
      </c>
      <c r="F1304" s="483" t="s">
        <v>276</v>
      </c>
      <c r="G1304" s="483">
        <v>0.05</v>
      </c>
      <c r="H1304" s="483" t="s">
        <v>420</v>
      </c>
      <c r="I1304" s="483" t="s">
        <v>32</v>
      </c>
      <c r="M1304" s="483" t="s">
        <v>32</v>
      </c>
      <c r="N1304" s="483">
        <v>99</v>
      </c>
      <c r="O1304" s="483" t="s">
        <v>32</v>
      </c>
    </row>
    <row r="1305" spans="1:15" ht="11.25">
      <c r="A1305" s="483">
        <v>12674</v>
      </c>
      <c r="B1305" s="483" t="s">
        <v>418</v>
      </c>
      <c r="C1305" s="483" t="s">
        <v>421</v>
      </c>
      <c r="D1305" s="483" t="s">
        <v>115</v>
      </c>
      <c r="E1305" s="484">
        <v>37621</v>
      </c>
      <c r="F1305" s="483" t="s">
        <v>276</v>
      </c>
      <c r="G1305" s="483">
        <v>0.06</v>
      </c>
      <c r="H1305" s="483" t="s">
        <v>420</v>
      </c>
      <c r="I1305" s="483" t="s">
        <v>32</v>
      </c>
      <c r="M1305" s="483" t="s">
        <v>32</v>
      </c>
      <c r="N1305" s="483">
        <v>99</v>
      </c>
      <c r="O1305" s="483" t="s">
        <v>32</v>
      </c>
    </row>
    <row r="1306" spans="1:15" ht="11.25">
      <c r="A1306" s="483">
        <v>12676</v>
      </c>
      <c r="B1306" s="483" t="s">
        <v>418</v>
      </c>
      <c r="C1306" s="483" t="s">
        <v>421</v>
      </c>
      <c r="D1306" s="483" t="s">
        <v>115</v>
      </c>
      <c r="E1306" s="484">
        <v>37652</v>
      </c>
      <c r="F1306" s="483" t="s">
        <v>276</v>
      </c>
      <c r="G1306" s="483">
        <v>0.05</v>
      </c>
      <c r="H1306" s="483" t="s">
        <v>420</v>
      </c>
      <c r="I1306" s="483" t="s">
        <v>32</v>
      </c>
      <c r="M1306" s="483" t="s">
        <v>32</v>
      </c>
      <c r="N1306" s="483">
        <v>99</v>
      </c>
      <c r="O1306" s="483" t="s">
        <v>32</v>
      </c>
    </row>
    <row r="1307" spans="1:15" ht="11.25">
      <c r="A1307" s="483">
        <v>12678</v>
      </c>
      <c r="B1307" s="483" t="s">
        <v>418</v>
      </c>
      <c r="C1307" s="483" t="s">
        <v>421</v>
      </c>
      <c r="D1307" s="483" t="s">
        <v>115</v>
      </c>
      <c r="E1307" s="484">
        <v>37680</v>
      </c>
      <c r="F1307" s="483" t="s">
        <v>276</v>
      </c>
      <c r="G1307" s="483">
        <v>0.05</v>
      </c>
      <c r="H1307" s="483" t="s">
        <v>420</v>
      </c>
      <c r="I1307" s="483" t="s">
        <v>32</v>
      </c>
      <c r="M1307" s="483" t="s">
        <v>32</v>
      </c>
      <c r="N1307" s="483">
        <v>99</v>
      </c>
      <c r="O1307" s="483" t="s">
        <v>32</v>
      </c>
    </row>
    <row r="1308" ht="11.25">
      <c r="E1308" s="484"/>
    </row>
    <row r="1309" ht="11.25">
      <c r="E1309" s="484"/>
    </row>
    <row r="1310" spans="1:15" ht="11.25">
      <c r="A1310" s="483">
        <v>12679</v>
      </c>
      <c r="B1310" s="483" t="s">
        <v>418</v>
      </c>
      <c r="C1310" s="483" t="s">
        <v>419</v>
      </c>
      <c r="D1310" s="483" t="s">
        <v>116</v>
      </c>
      <c r="E1310" s="484">
        <v>36739</v>
      </c>
      <c r="F1310" s="483" t="s">
        <v>276</v>
      </c>
      <c r="G1310" s="483">
        <v>0.47</v>
      </c>
      <c r="H1310" s="483" t="s">
        <v>420</v>
      </c>
      <c r="I1310" s="483" t="s">
        <v>32</v>
      </c>
      <c r="M1310" s="483" t="s">
        <v>32</v>
      </c>
      <c r="N1310" s="483">
        <v>100</v>
      </c>
      <c r="O1310" s="483" t="s">
        <v>32</v>
      </c>
    </row>
    <row r="1311" spans="1:15" ht="11.25">
      <c r="A1311" s="483">
        <v>12681</v>
      </c>
      <c r="B1311" s="483" t="s">
        <v>418</v>
      </c>
      <c r="C1311" s="483" t="s">
        <v>419</v>
      </c>
      <c r="D1311" s="483" t="s">
        <v>116</v>
      </c>
      <c r="E1311" s="484">
        <v>36782</v>
      </c>
      <c r="F1311" s="483" t="s">
        <v>276</v>
      </c>
      <c r="G1311" s="483">
        <v>0.3</v>
      </c>
      <c r="H1311" s="483" t="s">
        <v>420</v>
      </c>
      <c r="I1311" s="483" t="s">
        <v>32</v>
      </c>
      <c r="M1311" s="483" t="s">
        <v>32</v>
      </c>
      <c r="N1311" s="483">
        <v>100</v>
      </c>
      <c r="O1311" s="483" t="s">
        <v>32</v>
      </c>
    </row>
    <row r="1312" spans="1:15" ht="11.25">
      <c r="A1312" s="483">
        <v>12683</v>
      </c>
      <c r="B1312" s="483" t="s">
        <v>418</v>
      </c>
      <c r="C1312" s="483" t="s">
        <v>419</v>
      </c>
      <c r="D1312" s="483" t="s">
        <v>116</v>
      </c>
      <c r="E1312" s="484">
        <v>36803</v>
      </c>
      <c r="F1312" s="483" t="s">
        <v>276</v>
      </c>
      <c r="G1312" s="483">
        <v>0.3</v>
      </c>
      <c r="H1312" s="483" t="s">
        <v>420</v>
      </c>
      <c r="I1312" s="483" t="s">
        <v>32</v>
      </c>
      <c r="M1312" s="483" t="s">
        <v>32</v>
      </c>
      <c r="N1312" s="483">
        <v>100</v>
      </c>
      <c r="O1312" s="483" t="s">
        <v>32</v>
      </c>
    </row>
    <row r="1313" spans="1:15" ht="11.25">
      <c r="A1313" s="483">
        <v>12685</v>
      </c>
      <c r="B1313" s="483" t="s">
        <v>418</v>
      </c>
      <c r="C1313" s="483" t="s">
        <v>419</v>
      </c>
      <c r="D1313" s="483" t="s">
        <v>116</v>
      </c>
      <c r="E1313" s="484">
        <v>36831</v>
      </c>
      <c r="F1313" s="483" t="s">
        <v>276</v>
      </c>
      <c r="G1313" s="483">
        <v>0.3</v>
      </c>
      <c r="H1313" s="483" t="s">
        <v>420</v>
      </c>
      <c r="I1313" s="483" t="s">
        <v>32</v>
      </c>
      <c r="M1313" s="483" t="s">
        <v>32</v>
      </c>
      <c r="N1313" s="483">
        <v>100</v>
      </c>
      <c r="O1313" s="483" t="s">
        <v>32</v>
      </c>
    </row>
    <row r="1314" spans="1:15" ht="11.25">
      <c r="A1314" s="483">
        <v>12687</v>
      </c>
      <c r="B1314" s="483" t="s">
        <v>418</v>
      </c>
      <c r="C1314" s="483" t="s">
        <v>419</v>
      </c>
      <c r="D1314" s="483" t="s">
        <v>116</v>
      </c>
      <c r="E1314" s="484">
        <v>36865</v>
      </c>
      <c r="F1314" s="483" t="s">
        <v>32</v>
      </c>
      <c r="G1314" s="483">
        <v>0.3</v>
      </c>
      <c r="H1314" s="483" t="s">
        <v>420</v>
      </c>
      <c r="I1314" s="483" t="s">
        <v>32</v>
      </c>
      <c r="M1314" s="483" t="s">
        <v>32</v>
      </c>
      <c r="N1314" s="483">
        <v>100</v>
      </c>
      <c r="O1314" s="483" t="s">
        <v>32</v>
      </c>
    </row>
    <row r="1315" spans="1:15" ht="11.25">
      <c r="A1315" s="483">
        <v>12689</v>
      </c>
      <c r="B1315" s="483" t="s">
        <v>418</v>
      </c>
      <c r="C1315" s="483" t="s">
        <v>419</v>
      </c>
      <c r="D1315" s="483" t="s">
        <v>116</v>
      </c>
      <c r="E1315" s="484">
        <v>36894</v>
      </c>
      <c r="F1315" s="483" t="s">
        <v>276</v>
      </c>
      <c r="G1315" s="483">
        <v>0.3</v>
      </c>
      <c r="H1315" s="483" t="s">
        <v>420</v>
      </c>
      <c r="I1315" s="483" t="s">
        <v>32</v>
      </c>
      <c r="M1315" s="483" t="s">
        <v>32</v>
      </c>
      <c r="N1315" s="483">
        <v>100</v>
      </c>
      <c r="O1315" s="483" t="s">
        <v>32</v>
      </c>
    </row>
    <row r="1316" spans="1:15" ht="11.25">
      <c r="A1316" s="483">
        <v>12691</v>
      </c>
      <c r="B1316" s="483" t="s">
        <v>418</v>
      </c>
      <c r="C1316" s="483" t="s">
        <v>419</v>
      </c>
      <c r="D1316" s="483" t="s">
        <v>116</v>
      </c>
      <c r="E1316" s="484">
        <v>36927</v>
      </c>
      <c r="F1316" s="483" t="s">
        <v>276</v>
      </c>
      <c r="G1316" s="483">
        <v>0.3</v>
      </c>
      <c r="H1316" s="483" t="s">
        <v>420</v>
      </c>
      <c r="I1316" s="483" t="s">
        <v>32</v>
      </c>
      <c r="M1316" s="483" t="s">
        <v>32</v>
      </c>
      <c r="N1316" s="483">
        <v>100</v>
      </c>
      <c r="O1316" s="483" t="s">
        <v>32</v>
      </c>
    </row>
    <row r="1317" spans="1:15" ht="11.25">
      <c r="A1317" s="483">
        <v>12693</v>
      </c>
      <c r="B1317" s="483" t="s">
        <v>418</v>
      </c>
      <c r="C1317" s="483" t="s">
        <v>419</v>
      </c>
      <c r="D1317" s="483" t="s">
        <v>116</v>
      </c>
      <c r="E1317" s="484">
        <v>36958</v>
      </c>
      <c r="F1317" s="483" t="s">
        <v>276</v>
      </c>
      <c r="G1317" s="483">
        <v>0.3</v>
      </c>
      <c r="H1317" s="483" t="s">
        <v>420</v>
      </c>
      <c r="I1317" s="483" t="s">
        <v>32</v>
      </c>
      <c r="M1317" s="483" t="s">
        <v>32</v>
      </c>
      <c r="N1317" s="483">
        <v>100</v>
      </c>
      <c r="O1317" s="483" t="s">
        <v>32</v>
      </c>
    </row>
    <row r="1318" spans="1:15" ht="11.25">
      <c r="A1318" s="483">
        <v>12695</v>
      </c>
      <c r="B1318" s="483" t="s">
        <v>418</v>
      </c>
      <c r="C1318" s="483" t="s">
        <v>419</v>
      </c>
      <c r="D1318" s="483" t="s">
        <v>116</v>
      </c>
      <c r="E1318" s="484">
        <v>36984</v>
      </c>
      <c r="F1318" s="483" t="s">
        <v>276</v>
      </c>
      <c r="G1318" s="483">
        <v>0.3</v>
      </c>
      <c r="H1318" s="483" t="s">
        <v>420</v>
      </c>
      <c r="I1318" s="483" t="s">
        <v>32</v>
      </c>
      <c r="M1318" s="483" t="s">
        <v>32</v>
      </c>
      <c r="N1318" s="483">
        <v>100</v>
      </c>
      <c r="O1318" s="483" t="s">
        <v>32</v>
      </c>
    </row>
    <row r="1319" spans="1:15" ht="11.25">
      <c r="A1319" s="483">
        <v>12697</v>
      </c>
      <c r="B1319" s="483" t="s">
        <v>418</v>
      </c>
      <c r="C1319" s="483" t="s">
        <v>419</v>
      </c>
      <c r="D1319" s="483" t="s">
        <v>116</v>
      </c>
      <c r="E1319" s="484">
        <v>37012</v>
      </c>
      <c r="F1319" s="483" t="s">
        <v>276</v>
      </c>
      <c r="G1319" s="483">
        <v>0.3</v>
      </c>
      <c r="H1319" s="483" t="s">
        <v>420</v>
      </c>
      <c r="I1319" s="483" t="s">
        <v>32</v>
      </c>
      <c r="M1319" s="483" t="s">
        <v>32</v>
      </c>
      <c r="N1319" s="483">
        <v>100</v>
      </c>
      <c r="O1319" s="483" t="s">
        <v>32</v>
      </c>
    </row>
    <row r="1320" spans="1:15" ht="11.25">
      <c r="A1320" s="483">
        <v>12699</v>
      </c>
      <c r="B1320" s="483" t="s">
        <v>418</v>
      </c>
      <c r="C1320" s="483" t="s">
        <v>419</v>
      </c>
      <c r="D1320" s="483" t="s">
        <v>116</v>
      </c>
      <c r="E1320" s="484">
        <v>37047</v>
      </c>
      <c r="F1320" s="483" t="s">
        <v>276</v>
      </c>
      <c r="G1320" s="483">
        <v>0.4</v>
      </c>
      <c r="H1320" s="483" t="s">
        <v>420</v>
      </c>
      <c r="I1320" s="483" t="s">
        <v>32</v>
      </c>
      <c r="M1320" s="483" t="s">
        <v>32</v>
      </c>
      <c r="N1320" s="483">
        <v>100</v>
      </c>
      <c r="O1320" s="483" t="s">
        <v>32</v>
      </c>
    </row>
    <row r="1321" spans="1:15" ht="11.25">
      <c r="A1321" s="483">
        <v>12701</v>
      </c>
      <c r="B1321" s="483" t="s">
        <v>418</v>
      </c>
      <c r="C1321" s="483" t="s">
        <v>419</v>
      </c>
      <c r="D1321" s="483" t="s">
        <v>116</v>
      </c>
      <c r="E1321" s="484">
        <v>37074</v>
      </c>
      <c r="F1321" s="483" t="s">
        <v>276</v>
      </c>
      <c r="G1321" s="483">
        <v>0.4</v>
      </c>
      <c r="H1321" s="483" t="s">
        <v>420</v>
      </c>
      <c r="I1321" s="483" t="s">
        <v>32</v>
      </c>
      <c r="M1321" s="483" t="s">
        <v>32</v>
      </c>
      <c r="N1321" s="483">
        <v>100</v>
      </c>
      <c r="O1321" s="483" t="s">
        <v>32</v>
      </c>
    </row>
    <row r="1322" spans="1:15" ht="11.25">
      <c r="A1322" s="483">
        <v>12703</v>
      </c>
      <c r="B1322" s="483" t="s">
        <v>418</v>
      </c>
      <c r="C1322" s="483" t="s">
        <v>419</v>
      </c>
      <c r="D1322" s="483" t="s">
        <v>116</v>
      </c>
      <c r="E1322" s="484">
        <v>37104</v>
      </c>
      <c r="F1322" s="483" t="s">
        <v>276</v>
      </c>
      <c r="G1322" s="483">
        <v>0.06</v>
      </c>
      <c r="H1322" s="483" t="s">
        <v>420</v>
      </c>
      <c r="I1322" s="483" t="s">
        <v>32</v>
      </c>
      <c r="M1322" s="483" t="s">
        <v>32</v>
      </c>
      <c r="N1322" s="483">
        <v>100</v>
      </c>
      <c r="O1322" s="483" t="s">
        <v>32</v>
      </c>
    </row>
    <row r="1323" spans="1:15" ht="11.25">
      <c r="A1323" s="483">
        <v>12705</v>
      </c>
      <c r="B1323" s="483" t="s">
        <v>418</v>
      </c>
      <c r="C1323" s="483" t="s">
        <v>419</v>
      </c>
      <c r="D1323" s="483" t="s">
        <v>116</v>
      </c>
      <c r="E1323" s="484">
        <v>37138</v>
      </c>
      <c r="F1323" s="483" t="s">
        <v>276</v>
      </c>
      <c r="G1323" s="483">
        <v>0.3</v>
      </c>
      <c r="H1323" s="483" t="s">
        <v>420</v>
      </c>
      <c r="I1323" s="483" t="s">
        <v>32</v>
      </c>
      <c r="M1323" s="483" t="s">
        <v>32</v>
      </c>
      <c r="N1323" s="483">
        <v>100</v>
      </c>
      <c r="O1323" s="483" t="s">
        <v>32</v>
      </c>
    </row>
    <row r="1324" spans="1:15" ht="11.25">
      <c r="A1324" s="483">
        <v>12707</v>
      </c>
      <c r="B1324" s="483" t="s">
        <v>418</v>
      </c>
      <c r="C1324" s="483" t="s">
        <v>419</v>
      </c>
      <c r="D1324" s="483" t="s">
        <v>116</v>
      </c>
      <c r="E1324" s="484">
        <v>37166</v>
      </c>
      <c r="F1324" s="483" t="s">
        <v>276</v>
      </c>
      <c r="G1324" s="483">
        <v>0.05</v>
      </c>
      <c r="H1324" s="483" t="s">
        <v>420</v>
      </c>
      <c r="I1324" s="483" t="s">
        <v>32</v>
      </c>
      <c r="M1324" s="483" t="s">
        <v>32</v>
      </c>
      <c r="N1324" s="483">
        <v>100</v>
      </c>
      <c r="O1324" s="483" t="s">
        <v>32</v>
      </c>
    </row>
    <row r="1325" spans="1:15" ht="11.25">
      <c r="A1325" s="483">
        <v>12709</v>
      </c>
      <c r="B1325" s="483" t="s">
        <v>418</v>
      </c>
      <c r="C1325" s="483" t="s">
        <v>419</v>
      </c>
      <c r="D1325" s="483" t="s">
        <v>116</v>
      </c>
      <c r="E1325" s="484">
        <v>37259</v>
      </c>
      <c r="F1325" s="483" t="s">
        <v>276</v>
      </c>
      <c r="G1325" s="483">
        <v>0.3</v>
      </c>
      <c r="H1325" s="483" t="s">
        <v>420</v>
      </c>
      <c r="I1325" s="483" t="s">
        <v>32</v>
      </c>
      <c r="M1325" s="483" t="s">
        <v>32</v>
      </c>
      <c r="N1325" s="483">
        <v>100</v>
      </c>
      <c r="O1325" s="483" t="s">
        <v>32</v>
      </c>
    </row>
    <row r="1326" spans="1:15" ht="11.25">
      <c r="A1326" s="483">
        <v>12711</v>
      </c>
      <c r="B1326" s="483" t="s">
        <v>418</v>
      </c>
      <c r="C1326" s="483" t="s">
        <v>419</v>
      </c>
      <c r="D1326" s="483" t="s">
        <v>116</v>
      </c>
      <c r="E1326" s="484">
        <v>37292</v>
      </c>
      <c r="F1326" s="483" t="s">
        <v>276</v>
      </c>
      <c r="G1326" s="483">
        <v>0.3</v>
      </c>
      <c r="H1326" s="483" t="s">
        <v>420</v>
      </c>
      <c r="I1326" s="483" t="s">
        <v>32</v>
      </c>
      <c r="M1326" s="483" t="s">
        <v>32</v>
      </c>
      <c r="N1326" s="483">
        <v>100</v>
      </c>
      <c r="O1326" s="483" t="s">
        <v>32</v>
      </c>
    </row>
    <row r="1327" spans="1:15" ht="11.25">
      <c r="A1327" s="483">
        <v>12713</v>
      </c>
      <c r="B1327" s="483" t="s">
        <v>418</v>
      </c>
      <c r="C1327" s="483" t="s">
        <v>419</v>
      </c>
      <c r="D1327" s="483" t="s">
        <v>116</v>
      </c>
      <c r="E1327" s="484">
        <v>37348</v>
      </c>
      <c r="F1327" s="483" t="s">
        <v>276</v>
      </c>
      <c r="G1327" s="483">
        <v>0.3</v>
      </c>
      <c r="H1327" s="483" t="s">
        <v>420</v>
      </c>
      <c r="I1327" s="483" t="s">
        <v>32</v>
      </c>
      <c r="M1327" s="483" t="s">
        <v>32</v>
      </c>
      <c r="N1327" s="483">
        <v>100</v>
      </c>
      <c r="O1327" s="483" t="s">
        <v>32</v>
      </c>
    </row>
    <row r="1328" spans="1:15" ht="11.25">
      <c r="A1328" s="483">
        <v>12715</v>
      </c>
      <c r="B1328" s="483" t="s">
        <v>418</v>
      </c>
      <c r="C1328" s="483" t="s">
        <v>419</v>
      </c>
      <c r="D1328" s="483" t="s">
        <v>116</v>
      </c>
      <c r="E1328" s="484">
        <v>37439</v>
      </c>
      <c r="F1328" s="483" t="s">
        <v>276</v>
      </c>
      <c r="G1328" s="483">
        <v>0.3</v>
      </c>
      <c r="H1328" s="483" t="s">
        <v>420</v>
      </c>
      <c r="I1328" s="483" t="s">
        <v>32</v>
      </c>
      <c r="M1328" s="483" t="s">
        <v>32</v>
      </c>
      <c r="N1328" s="483">
        <v>100</v>
      </c>
      <c r="O1328" s="483" t="s">
        <v>32</v>
      </c>
    </row>
    <row r="1329" spans="1:15" ht="11.25">
      <c r="A1329" s="483">
        <v>12717</v>
      </c>
      <c r="B1329" s="483" t="s">
        <v>418</v>
      </c>
      <c r="C1329" s="483" t="s">
        <v>419</v>
      </c>
      <c r="D1329" s="483" t="s">
        <v>116</v>
      </c>
      <c r="E1329" s="484">
        <v>37475</v>
      </c>
      <c r="F1329" s="483" t="s">
        <v>276</v>
      </c>
      <c r="G1329" s="483">
        <v>0.05</v>
      </c>
      <c r="H1329" s="483" t="s">
        <v>420</v>
      </c>
      <c r="I1329" s="483" t="s">
        <v>32</v>
      </c>
      <c r="M1329" s="483" t="s">
        <v>32</v>
      </c>
      <c r="N1329" s="483">
        <v>100</v>
      </c>
      <c r="O1329" s="483" t="s">
        <v>32</v>
      </c>
    </row>
    <row r="1330" spans="1:15" ht="11.25">
      <c r="A1330" s="483">
        <v>12719</v>
      </c>
      <c r="B1330" s="483" t="s">
        <v>418</v>
      </c>
      <c r="C1330" s="483" t="s">
        <v>419</v>
      </c>
      <c r="D1330" s="483" t="s">
        <v>116</v>
      </c>
      <c r="E1330" s="484">
        <v>37503</v>
      </c>
      <c r="F1330" s="483" t="s">
        <v>276</v>
      </c>
      <c r="G1330" s="483">
        <v>0.05</v>
      </c>
      <c r="H1330" s="483" t="s">
        <v>420</v>
      </c>
      <c r="I1330" s="483" t="s">
        <v>32</v>
      </c>
      <c r="M1330" s="483" t="s">
        <v>32</v>
      </c>
      <c r="N1330" s="483">
        <v>100</v>
      </c>
      <c r="O1330" s="483" t="s">
        <v>32</v>
      </c>
    </row>
    <row r="1331" spans="1:15" ht="11.25">
      <c r="A1331" s="483">
        <v>12721</v>
      </c>
      <c r="B1331" s="483" t="s">
        <v>418</v>
      </c>
      <c r="C1331" s="483" t="s">
        <v>419</v>
      </c>
      <c r="D1331" s="483" t="s">
        <v>116</v>
      </c>
      <c r="E1331" s="484">
        <v>37531</v>
      </c>
      <c r="F1331" s="483" t="s">
        <v>276</v>
      </c>
      <c r="G1331" s="483">
        <v>0.05</v>
      </c>
      <c r="H1331" s="483" t="s">
        <v>420</v>
      </c>
      <c r="I1331" s="483" t="s">
        <v>32</v>
      </c>
      <c r="M1331" s="483" t="s">
        <v>32</v>
      </c>
      <c r="N1331" s="483">
        <v>100</v>
      </c>
      <c r="O1331" s="483" t="s">
        <v>32</v>
      </c>
    </row>
    <row r="1332" spans="1:15" ht="11.25">
      <c r="A1332" s="483">
        <v>12723</v>
      </c>
      <c r="B1332" s="483" t="s">
        <v>418</v>
      </c>
      <c r="C1332" s="483" t="s">
        <v>419</v>
      </c>
      <c r="D1332" s="483" t="s">
        <v>116</v>
      </c>
      <c r="E1332" s="484">
        <v>37566</v>
      </c>
      <c r="F1332" s="483" t="s">
        <v>276</v>
      </c>
      <c r="G1332" s="483">
        <v>0.05</v>
      </c>
      <c r="H1332" s="483" t="s">
        <v>420</v>
      </c>
      <c r="I1332" s="483" t="s">
        <v>32</v>
      </c>
      <c r="M1332" s="483" t="s">
        <v>32</v>
      </c>
      <c r="N1332" s="483">
        <v>100</v>
      </c>
      <c r="O1332" s="483" t="s">
        <v>32</v>
      </c>
    </row>
    <row r="1333" spans="1:15" ht="11.25">
      <c r="A1333" s="483">
        <v>12725</v>
      </c>
      <c r="B1333" s="483" t="s">
        <v>418</v>
      </c>
      <c r="C1333" s="483" t="s">
        <v>419</v>
      </c>
      <c r="D1333" s="483" t="s">
        <v>116</v>
      </c>
      <c r="E1333" s="484">
        <v>37594</v>
      </c>
      <c r="F1333" s="483" t="s">
        <v>276</v>
      </c>
      <c r="G1333" s="483">
        <v>0.06</v>
      </c>
      <c r="H1333" s="483" t="s">
        <v>420</v>
      </c>
      <c r="I1333" s="483" t="s">
        <v>32</v>
      </c>
      <c r="M1333" s="483" t="s">
        <v>32</v>
      </c>
      <c r="N1333" s="483">
        <v>100</v>
      </c>
      <c r="O1333" s="483" t="s">
        <v>32</v>
      </c>
    </row>
    <row r="1334" spans="1:15" ht="11.25">
      <c r="A1334" s="483">
        <v>12727</v>
      </c>
      <c r="B1334" s="483" t="s">
        <v>418</v>
      </c>
      <c r="C1334" s="483" t="s">
        <v>419</v>
      </c>
      <c r="D1334" s="483" t="s">
        <v>116</v>
      </c>
      <c r="E1334" s="484">
        <v>37623</v>
      </c>
      <c r="F1334" s="483" t="s">
        <v>276</v>
      </c>
      <c r="G1334" s="483">
        <v>0.05</v>
      </c>
      <c r="H1334" s="483" t="s">
        <v>420</v>
      </c>
      <c r="I1334" s="483" t="s">
        <v>32</v>
      </c>
      <c r="M1334" s="483" t="s">
        <v>32</v>
      </c>
      <c r="N1334" s="483">
        <v>100</v>
      </c>
      <c r="O1334" s="483" t="s">
        <v>32</v>
      </c>
    </row>
    <row r="1335" spans="1:18" ht="11.25">
      <c r="A1335" s="483">
        <v>12729</v>
      </c>
      <c r="B1335" s="483" t="s">
        <v>418</v>
      </c>
      <c r="C1335" s="483" t="s">
        <v>419</v>
      </c>
      <c r="D1335" s="483" t="s">
        <v>116</v>
      </c>
      <c r="E1335" s="484">
        <v>37658</v>
      </c>
      <c r="F1335" s="483" t="s">
        <v>276</v>
      </c>
      <c r="G1335" s="483">
        <v>0.05</v>
      </c>
      <c r="H1335" s="483" t="s">
        <v>420</v>
      </c>
      <c r="I1335" s="483" t="s">
        <v>32</v>
      </c>
      <c r="M1335" s="483" t="s">
        <v>32</v>
      </c>
      <c r="N1335" s="483">
        <v>100</v>
      </c>
      <c r="O1335" s="483" t="s">
        <v>32</v>
      </c>
      <c r="Q1335" s="486" t="s">
        <v>276</v>
      </c>
      <c r="R1335" s="486">
        <v>0.05</v>
      </c>
    </row>
    <row r="1336" ht="11.25">
      <c r="E1336" s="484"/>
    </row>
    <row r="1337" ht="11.25">
      <c r="E1337" s="484"/>
    </row>
    <row r="1338" spans="1:15" ht="11.25">
      <c r="A1338" s="483">
        <v>12680</v>
      </c>
      <c r="B1338" s="483" t="s">
        <v>418</v>
      </c>
      <c r="C1338" s="483" t="s">
        <v>421</v>
      </c>
      <c r="D1338" s="483" t="s">
        <v>116</v>
      </c>
      <c r="E1338" s="484">
        <v>36769</v>
      </c>
      <c r="F1338" s="483" t="s">
        <v>276</v>
      </c>
      <c r="G1338" s="483">
        <v>0.47</v>
      </c>
      <c r="H1338" s="483" t="s">
        <v>420</v>
      </c>
      <c r="I1338" s="483" t="s">
        <v>32</v>
      </c>
      <c r="M1338" s="483" t="s">
        <v>32</v>
      </c>
      <c r="N1338" s="483">
        <v>100</v>
      </c>
      <c r="O1338" s="483" t="s">
        <v>32</v>
      </c>
    </row>
    <row r="1339" spans="1:15" ht="11.25">
      <c r="A1339" s="483">
        <v>12682</v>
      </c>
      <c r="B1339" s="483" t="s">
        <v>418</v>
      </c>
      <c r="C1339" s="483" t="s">
        <v>421</v>
      </c>
      <c r="D1339" s="483" t="s">
        <v>116</v>
      </c>
      <c r="E1339" s="484">
        <v>36799</v>
      </c>
      <c r="F1339" s="483" t="s">
        <v>276</v>
      </c>
      <c r="G1339" s="483">
        <v>0.3</v>
      </c>
      <c r="H1339" s="483" t="s">
        <v>420</v>
      </c>
      <c r="I1339" s="483" t="s">
        <v>32</v>
      </c>
      <c r="M1339" s="483" t="s">
        <v>32</v>
      </c>
      <c r="N1339" s="483">
        <v>100</v>
      </c>
      <c r="O1339" s="483" t="s">
        <v>32</v>
      </c>
    </row>
    <row r="1340" spans="1:15" ht="11.25">
      <c r="A1340" s="483">
        <v>12684</v>
      </c>
      <c r="B1340" s="483" t="s">
        <v>418</v>
      </c>
      <c r="C1340" s="483" t="s">
        <v>421</v>
      </c>
      <c r="D1340" s="483" t="s">
        <v>116</v>
      </c>
      <c r="E1340" s="484">
        <v>36830</v>
      </c>
      <c r="F1340" s="483" t="s">
        <v>276</v>
      </c>
      <c r="G1340" s="483">
        <v>0.3</v>
      </c>
      <c r="H1340" s="483" t="s">
        <v>420</v>
      </c>
      <c r="I1340" s="483" t="s">
        <v>32</v>
      </c>
      <c r="M1340" s="483" t="s">
        <v>32</v>
      </c>
      <c r="N1340" s="483">
        <v>100</v>
      </c>
      <c r="O1340" s="483" t="s">
        <v>32</v>
      </c>
    </row>
    <row r="1341" spans="1:15" ht="11.25">
      <c r="A1341" s="483">
        <v>12686</v>
      </c>
      <c r="B1341" s="483" t="s">
        <v>418</v>
      </c>
      <c r="C1341" s="483" t="s">
        <v>421</v>
      </c>
      <c r="D1341" s="483" t="s">
        <v>116</v>
      </c>
      <c r="E1341" s="484">
        <v>36860</v>
      </c>
      <c r="F1341" s="483" t="s">
        <v>276</v>
      </c>
      <c r="G1341" s="483">
        <v>0.3</v>
      </c>
      <c r="H1341" s="483" t="s">
        <v>420</v>
      </c>
      <c r="I1341" s="483" t="s">
        <v>32</v>
      </c>
      <c r="M1341" s="483" t="s">
        <v>32</v>
      </c>
      <c r="N1341" s="483">
        <v>100</v>
      </c>
      <c r="O1341" s="483" t="s">
        <v>32</v>
      </c>
    </row>
    <row r="1342" spans="1:15" ht="11.25">
      <c r="A1342" s="483">
        <v>12688</v>
      </c>
      <c r="B1342" s="483" t="s">
        <v>418</v>
      </c>
      <c r="C1342" s="483" t="s">
        <v>421</v>
      </c>
      <c r="D1342" s="483" t="s">
        <v>116</v>
      </c>
      <c r="E1342" s="484">
        <v>36891</v>
      </c>
      <c r="F1342" s="483" t="s">
        <v>32</v>
      </c>
      <c r="G1342" s="483">
        <v>0.3</v>
      </c>
      <c r="H1342" s="483" t="s">
        <v>420</v>
      </c>
      <c r="I1342" s="483" t="s">
        <v>32</v>
      </c>
      <c r="M1342" s="483" t="s">
        <v>32</v>
      </c>
      <c r="N1342" s="483">
        <v>100</v>
      </c>
      <c r="O1342" s="483" t="s">
        <v>32</v>
      </c>
    </row>
    <row r="1343" spans="1:15" ht="11.25">
      <c r="A1343" s="483">
        <v>12690</v>
      </c>
      <c r="B1343" s="483" t="s">
        <v>418</v>
      </c>
      <c r="C1343" s="483" t="s">
        <v>421</v>
      </c>
      <c r="D1343" s="483" t="s">
        <v>116</v>
      </c>
      <c r="E1343" s="484">
        <v>36922</v>
      </c>
      <c r="F1343" s="483" t="s">
        <v>276</v>
      </c>
      <c r="G1343" s="483">
        <v>0.3</v>
      </c>
      <c r="H1343" s="483" t="s">
        <v>420</v>
      </c>
      <c r="I1343" s="483" t="s">
        <v>32</v>
      </c>
      <c r="M1343" s="483" t="s">
        <v>32</v>
      </c>
      <c r="N1343" s="483">
        <v>100</v>
      </c>
      <c r="O1343" s="483" t="s">
        <v>32</v>
      </c>
    </row>
    <row r="1344" spans="1:15" ht="11.25">
      <c r="A1344" s="483">
        <v>12692</v>
      </c>
      <c r="B1344" s="483" t="s">
        <v>418</v>
      </c>
      <c r="C1344" s="483" t="s">
        <v>421</v>
      </c>
      <c r="D1344" s="483" t="s">
        <v>116</v>
      </c>
      <c r="E1344" s="484">
        <v>36950</v>
      </c>
      <c r="F1344" s="483" t="s">
        <v>276</v>
      </c>
      <c r="G1344" s="483">
        <v>0.3</v>
      </c>
      <c r="H1344" s="483" t="s">
        <v>420</v>
      </c>
      <c r="I1344" s="483" t="s">
        <v>32</v>
      </c>
      <c r="M1344" s="483" t="s">
        <v>32</v>
      </c>
      <c r="N1344" s="483">
        <v>100</v>
      </c>
      <c r="O1344" s="483" t="s">
        <v>32</v>
      </c>
    </row>
    <row r="1345" spans="1:15" ht="11.25">
      <c r="A1345" s="483">
        <v>12694</v>
      </c>
      <c r="B1345" s="483" t="s">
        <v>418</v>
      </c>
      <c r="C1345" s="483" t="s">
        <v>421</v>
      </c>
      <c r="D1345" s="483" t="s">
        <v>116</v>
      </c>
      <c r="E1345" s="484">
        <v>36981</v>
      </c>
      <c r="F1345" s="483" t="s">
        <v>276</v>
      </c>
      <c r="G1345" s="483">
        <v>0.3</v>
      </c>
      <c r="H1345" s="483" t="s">
        <v>420</v>
      </c>
      <c r="I1345" s="483" t="s">
        <v>32</v>
      </c>
      <c r="M1345" s="483" t="s">
        <v>32</v>
      </c>
      <c r="N1345" s="483">
        <v>100</v>
      </c>
      <c r="O1345" s="483" t="s">
        <v>32</v>
      </c>
    </row>
    <row r="1346" spans="1:15" ht="11.25">
      <c r="A1346" s="483">
        <v>12696</v>
      </c>
      <c r="B1346" s="483" t="s">
        <v>418</v>
      </c>
      <c r="C1346" s="483" t="s">
        <v>421</v>
      </c>
      <c r="D1346" s="483" t="s">
        <v>116</v>
      </c>
      <c r="E1346" s="484">
        <v>37011</v>
      </c>
      <c r="F1346" s="483" t="s">
        <v>276</v>
      </c>
      <c r="G1346" s="483">
        <v>0.3</v>
      </c>
      <c r="H1346" s="483" t="s">
        <v>420</v>
      </c>
      <c r="I1346" s="483" t="s">
        <v>32</v>
      </c>
      <c r="M1346" s="483" t="s">
        <v>32</v>
      </c>
      <c r="N1346" s="483">
        <v>100</v>
      </c>
      <c r="O1346" s="483" t="s">
        <v>32</v>
      </c>
    </row>
    <row r="1347" spans="1:15" ht="11.25">
      <c r="A1347" s="483">
        <v>12698</v>
      </c>
      <c r="B1347" s="483" t="s">
        <v>418</v>
      </c>
      <c r="C1347" s="483" t="s">
        <v>421</v>
      </c>
      <c r="D1347" s="483" t="s">
        <v>116</v>
      </c>
      <c r="E1347" s="484">
        <v>37042</v>
      </c>
      <c r="F1347" s="483" t="s">
        <v>276</v>
      </c>
      <c r="G1347" s="483">
        <v>0.3</v>
      </c>
      <c r="H1347" s="483" t="s">
        <v>420</v>
      </c>
      <c r="I1347" s="483" t="s">
        <v>32</v>
      </c>
      <c r="M1347" s="483" t="s">
        <v>32</v>
      </c>
      <c r="N1347" s="483">
        <v>100</v>
      </c>
      <c r="O1347" s="483" t="s">
        <v>32</v>
      </c>
    </row>
    <row r="1348" spans="1:15" ht="11.25">
      <c r="A1348" s="483">
        <v>12700</v>
      </c>
      <c r="B1348" s="483" t="s">
        <v>418</v>
      </c>
      <c r="C1348" s="483" t="s">
        <v>421</v>
      </c>
      <c r="D1348" s="483" t="s">
        <v>116</v>
      </c>
      <c r="E1348" s="484">
        <v>37072</v>
      </c>
      <c r="F1348" s="483" t="s">
        <v>276</v>
      </c>
      <c r="G1348" s="483">
        <v>0.4</v>
      </c>
      <c r="H1348" s="483" t="s">
        <v>420</v>
      </c>
      <c r="I1348" s="483" t="s">
        <v>32</v>
      </c>
      <c r="M1348" s="483" t="s">
        <v>32</v>
      </c>
      <c r="N1348" s="483">
        <v>100</v>
      </c>
      <c r="O1348" s="483" t="s">
        <v>32</v>
      </c>
    </row>
    <row r="1349" spans="1:15" ht="11.25">
      <c r="A1349" s="483">
        <v>12702</v>
      </c>
      <c r="B1349" s="483" t="s">
        <v>418</v>
      </c>
      <c r="C1349" s="483" t="s">
        <v>421</v>
      </c>
      <c r="D1349" s="483" t="s">
        <v>116</v>
      </c>
      <c r="E1349" s="484">
        <v>37103</v>
      </c>
      <c r="F1349" s="483" t="s">
        <v>276</v>
      </c>
      <c r="G1349" s="483">
        <v>0.4</v>
      </c>
      <c r="H1349" s="483" t="s">
        <v>420</v>
      </c>
      <c r="I1349" s="483" t="s">
        <v>32</v>
      </c>
      <c r="M1349" s="483" t="s">
        <v>32</v>
      </c>
      <c r="N1349" s="483">
        <v>100</v>
      </c>
      <c r="O1349" s="483" t="s">
        <v>32</v>
      </c>
    </row>
    <row r="1350" spans="1:15" ht="11.25">
      <c r="A1350" s="483">
        <v>12704</v>
      </c>
      <c r="B1350" s="483" t="s">
        <v>418</v>
      </c>
      <c r="C1350" s="483" t="s">
        <v>421</v>
      </c>
      <c r="D1350" s="483" t="s">
        <v>116</v>
      </c>
      <c r="E1350" s="484">
        <v>37134</v>
      </c>
      <c r="F1350" s="483" t="s">
        <v>276</v>
      </c>
      <c r="G1350" s="483">
        <v>0.06</v>
      </c>
      <c r="H1350" s="483" t="s">
        <v>420</v>
      </c>
      <c r="I1350" s="483" t="s">
        <v>32</v>
      </c>
      <c r="M1350" s="483" t="s">
        <v>32</v>
      </c>
      <c r="N1350" s="483">
        <v>100</v>
      </c>
      <c r="O1350" s="483" t="s">
        <v>32</v>
      </c>
    </row>
    <row r="1351" spans="1:15" ht="11.25">
      <c r="A1351" s="483">
        <v>12706</v>
      </c>
      <c r="B1351" s="483" t="s">
        <v>418</v>
      </c>
      <c r="C1351" s="483" t="s">
        <v>421</v>
      </c>
      <c r="D1351" s="483" t="s">
        <v>116</v>
      </c>
      <c r="E1351" s="484">
        <v>37164</v>
      </c>
      <c r="F1351" s="483" t="s">
        <v>276</v>
      </c>
      <c r="G1351" s="483">
        <v>0.3</v>
      </c>
      <c r="H1351" s="483" t="s">
        <v>420</v>
      </c>
      <c r="I1351" s="483" t="s">
        <v>32</v>
      </c>
      <c r="M1351" s="483" t="s">
        <v>32</v>
      </c>
      <c r="N1351" s="483">
        <v>100</v>
      </c>
      <c r="O1351" s="483" t="s">
        <v>32</v>
      </c>
    </row>
    <row r="1352" spans="1:15" ht="11.25">
      <c r="A1352" s="483">
        <v>12708</v>
      </c>
      <c r="B1352" s="483" t="s">
        <v>418</v>
      </c>
      <c r="C1352" s="483" t="s">
        <v>421</v>
      </c>
      <c r="D1352" s="483" t="s">
        <v>116</v>
      </c>
      <c r="E1352" s="484">
        <v>37195</v>
      </c>
      <c r="F1352" s="483" t="s">
        <v>276</v>
      </c>
      <c r="G1352" s="483">
        <v>0.05</v>
      </c>
      <c r="H1352" s="483" t="s">
        <v>420</v>
      </c>
      <c r="I1352" s="483" t="s">
        <v>32</v>
      </c>
      <c r="M1352" s="483" t="s">
        <v>32</v>
      </c>
      <c r="N1352" s="483">
        <v>100</v>
      </c>
      <c r="O1352" s="483" t="s">
        <v>32</v>
      </c>
    </row>
    <row r="1353" spans="1:15" ht="11.25">
      <c r="A1353" s="483">
        <v>12710</v>
      </c>
      <c r="B1353" s="483" t="s">
        <v>418</v>
      </c>
      <c r="C1353" s="483" t="s">
        <v>421</v>
      </c>
      <c r="D1353" s="483" t="s">
        <v>116</v>
      </c>
      <c r="E1353" s="484">
        <v>37287</v>
      </c>
      <c r="F1353" s="483" t="s">
        <v>276</v>
      </c>
      <c r="G1353" s="483">
        <v>0.3</v>
      </c>
      <c r="H1353" s="483" t="s">
        <v>420</v>
      </c>
      <c r="I1353" s="483" t="s">
        <v>32</v>
      </c>
      <c r="M1353" s="483" t="s">
        <v>32</v>
      </c>
      <c r="N1353" s="483">
        <v>100</v>
      </c>
      <c r="O1353" s="483" t="s">
        <v>32</v>
      </c>
    </row>
    <row r="1354" spans="1:15" ht="11.25">
      <c r="A1354" s="483">
        <v>12712</v>
      </c>
      <c r="B1354" s="483" t="s">
        <v>418</v>
      </c>
      <c r="C1354" s="483" t="s">
        <v>421</v>
      </c>
      <c r="D1354" s="483" t="s">
        <v>116</v>
      </c>
      <c r="E1354" s="484">
        <v>37315</v>
      </c>
      <c r="F1354" s="483" t="s">
        <v>276</v>
      </c>
      <c r="G1354" s="483">
        <v>0.3</v>
      </c>
      <c r="H1354" s="483" t="s">
        <v>420</v>
      </c>
      <c r="I1354" s="483" t="s">
        <v>32</v>
      </c>
      <c r="M1354" s="483" t="s">
        <v>32</v>
      </c>
      <c r="N1354" s="483">
        <v>100</v>
      </c>
      <c r="O1354" s="483" t="s">
        <v>32</v>
      </c>
    </row>
    <row r="1355" spans="1:15" ht="11.25">
      <c r="A1355" s="483">
        <v>12714</v>
      </c>
      <c r="B1355" s="483" t="s">
        <v>418</v>
      </c>
      <c r="C1355" s="483" t="s">
        <v>421</v>
      </c>
      <c r="D1355" s="483" t="s">
        <v>116</v>
      </c>
      <c r="E1355" s="484">
        <v>37376</v>
      </c>
      <c r="F1355" s="483" t="s">
        <v>276</v>
      </c>
      <c r="G1355" s="483">
        <v>0.3</v>
      </c>
      <c r="H1355" s="483" t="s">
        <v>420</v>
      </c>
      <c r="I1355" s="483" t="s">
        <v>32</v>
      </c>
      <c r="M1355" s="483" t="s">
        <v>32</v>
      </c>
      <c r="N1355" s="483">
        <v>100</v>
      </c>
      <c r="O1355" s="483" t="s">
        <v>32</v>
      </c>
    </row>
    <row r="1356" spans="1:15" ht="11.25">
      <c r="A1356" s="483">
        <v>12716</v>
      </c>
      <c r="B1356" s="483" t="s">
        <v>418</v>
      </c>
      <c r="C1356" s="483" t="s">
        <v>421</v>
      </c>
      <c r="D1356" s="483" t="s">
        <v>116</v>
      </c>
      <c r="E1356" s="484">
        <v>37468</v>
      </c>
      <c r="F1356" s="483" t="s">
        <v>276</v>
      </c>
      <c r="G1356" s="483">
        <v>0.3</v>
      </c>
      <c r="H1356" s="483" t="s">
        <v>420</v>
      </c>
      <c r="I1356" s="483" t="s">
        <v>32</v>
      </c>
      <c r="M1356" s="483" t="s">
        <v>32</v>
      </c>
      <c r="N1356" s="483">
        <v>100</v>
      </c>
      <c r="O1356" s="483" t="s">
        <v>32</v>
      </c>
    </row>
    <row r="1357" spans="1:15" ht="11.25">
      <c r="A1357" s="483">
        <v>12718</v>
      </c>
      <c r="B1357" s="483" t="s">
        <v>418</v>
      </c>
      <c r="C1357" s="483" t="s">
        <v>421</v>
      </c>
      <c r="D1357" s="483" t="s">
        <v>116</v>
      </c>
      <c r="E1357" s="484">
        <v>37499</v>
      </c>
      <c r="F1357" s="483" t="s">
        <v>276</v>
      </c>
      <c r="G1357" s="483">
        <v>0.05</v>
      </c>
      <c r="H1357" s="483" t="s">
        <v>420</v>
      </c>
      <c r="I1357" s="483" t="s">
        <v>32</v>
      </c>
      <c r="M1357" s="483" t="s">
        <v>32</v>
      </c>
      <c r="N1357" s="483">
        <v>100</v>
      </c>
      <c r="O1357" s="483" t="s">
        <v>32</v>
      </c>
    </row>
    <row r="1358" spans="1:15" ht="11.25">
      <c r="A1358" s="483">
        <v>12720</v>
      </c>
      <c r="B1358" s="483" t="s">
        <v>418</v>
      </c>
      <c r="C1358" s="483" t="s">
        <v>421</v>
      </c>
      <c r="D1358" s="483" t="s">
        <v>116</v>
      </c>
      <c r="E1358" s="484">
        <v>37529</v>
      </c>
      <c r="F1358" s="483" t="s">
        <v>276</v>
      </c>
      <c r="G1358" s="483">
        <v>0.05</v>
      </c>
      <c r="H1358" s="483" t="s">
        <v>420</v>
      </c>
      <c r="I1358" s="483" t="s">
        <v>32</v>
      </c>
      <c r="M1358" s="483" t="s">
        <v>32</v>
      </c>
      <c r="N1358" s="483">
        <v>100</v>
      </c>
      <c r="O1358" s="483" t="s">
        <v>32</v>
      </c>
    </row>
    <row r="1359" spans="1:15" ht="11.25">
      <c r="A1359" s="483">
        <v>12722</v>
      </c>
      <c r="B1359" s="483" t="s">
        <v>418</v>
      </c>
      <c r="C1359" s="483" t="s">
        <v>421</v>
      </c>
      <c r="D1359" s="483" t="s">
        <v>116</v>
      </c>
      <c r="E1359" s="484">
        <v>37560</v>
      </c>
      <c r="F1359" s="483" t="s">
        <v>276</v>
      </c>
      <c r="G1359" s="483">
        <v>0.05</v>
      </c>
      <c r="H1359" s="483" t="s">
        <v>420</v>
      </c>
      <c r="I1359" s="483" t="s">
        <v>32</v>
      </c>
      <c r="M1359" s="483" t="s">
        <v>32</v>
      </c>
      <c r="N1359" s="483">
        <v>100</v>
      </c>
      <c r="O1359" s="483" t="s">
        <v>32</v>
      </c>
    </row>
    <row r="1360" spans="1:15" ht="11.25">
      <c r="A1360" s="483">
        <v>12724</v>
      </c>
      <c r="B1360" s="483" t="s">
        <v>418</v>
      </c>
      <c r="C1360" s="483" t="s">
        <v>421</v>
      </c>
      <c r="D1360" s="483" t="s">
        <v>116</v>
      </c>
      <c r="E1360" s="484">
        <v>37590</v>
      </c>
      <c r="F1360" s="483" t="s">
        <v>276</v>
      </c>
      <c r="G1360" s="483">
        <v>0.05</v>
      </c>
      <c r="H1360" s="483" t="s">
        <v>420</v>
      </c>
      <c r="I1360" s="483" t="s">
        <v>32</v>
      </c>
      <c r="M1360" s="483" t="s">
        <v>32</v>
      </c>
      <c r="N1360" s="483">
        <v>100</v>
      </c>
      <c r="O1360" s="483" t="s">
        <v>32</v>
      </c>
    </row>
    <row r="1361" spans="1:15" ht="11.25">
      <c r="A1361" s="483">
        <v>12726</v>
      </c>
      <c r="B1361" s="483" t="s">
        <v>418</v>
      </c>
      <c r="C1361" s="483" t="s">
        <v>421</v>
      </c>
      <c r="D1361" s="483" t="s">
        <v>116</v>
      </c>
      <c r="E1361" s="484">
        <v>37621</v>
      </c>
      <c r="F1361" s="483" t="s">
        <v>276</v>
      </c>
      <c r="G1361" s="483">
        <v>0.06</v>
      </c>
      <c r="H1361" s="483" t="s">
        <v>420</v>
      </c>
      <c r="I1361" s="483" t="s">
        <v>32</v>
      </c>
      <c r="M1361" s="483" t="s">
        <v>32</v>
      </c>
      <c r="N1361" s="483">
        <v>100</v>
      </c>
      <c r="O1361" s="483" t="s">
        <v>32</v>
      </c>
    </row>
    <row r="1362" spans="1:15" ht="11.25">
      <c r="A1362" s="483">
        <v>12728</v>
      </c>
      <c r="B1362" s="483" t="s">
        <v>418</v>
      </c>
      <c r="C1362" s="483" t="s">
        <v>421</v>
      </c>
      <c r="D1362" s="483" t="s">
        <v>116</v>
      </c>
      <c r="E1362" s="484">
        <v>37652</v>
      </c>
      <c r="F1362" s="483" t="s">
        <v>276</v>
      </c>
      <c r="G1362" s="483">
        <v>0.05</v>
      </c>
      <c r="H1362" s="483" t="s">
        <v>420</v>
      </c>
      <c r="I1362" s="483" t="s">
        <v>32</v>
      </c>
      <c r="M1362" s="483" t="s">
        <v>32</v>
      </c>
      <c r="N1362" s="483">
        <v>100</v>
      </c>
      <c r="O1362" s="483" t="s">
        <v>32</v>
      </c>
    </row>
    <row r="1363" spans="1:15" ht="11.25">
      <c r="A1363" s="483">
        <v>12730</v>
      </c>
      <c r="B1363" s="483" t="s">
        <v>418</v>
      </c>
      <c r="C1363" s="483" t="s">
        <v>421</v>
      </c>
      <c r="D1363" s="483" t="s">
        <v>116</v>
      </c>
      <c r="E1363" s="484">
        <v>37680</v>
      </c>
      <c r="F1363" s="483" t="s">
        <v>276</v>
      </c>
      <c r="G1363" s="483">
        <v>0.05</v>
      </c>
      <c r="H1363" s="483" t="s">
        <v>420</v>
      </c>
      <c r="I1363" s="483" t="s">
        <v>32</v>
      </c>
      <c r="M1363" s="483" t="s">
        <v>32</v>
      </c>
      <c r="N1363" s="483">
        <v>100</v>
      </c>
      <c r="O1363" s="483" t="s">
        <v>32</v>
      </c>
    </row>
    <row r="1364" ht="11.25">
      <c r="E1364" s="484"/>
    </row>
    <row r="1365" ht="11.25">
      <c r="E1365" s="484"/>
    </row>
    <row r="1366" spans="1:15" ht="11.25">
      <c r="A1366" s="483">
        <v>12852</v>
      </c>
      <c r="B1366" s="483" t="s">
        <v>418</v>
      </c>
      <c r="C1366" s="483" t="s">
        <v>430</v>
      </c>
      <c r="D1366" s="483" t="s">
        <v>118</v>
      </c>
      <c r="E1366" s="484">
        <v>36782</v>
      </c>
      <c r="F1366" s="483" t="s">
        <v>276</v>
      </c>
      <c r="G1366" s="483">
        <v>0.01</v>
      </c>
      <c r="H1366" s="483" t="s">
        <v>420</v>
      </c>
      <c r="I1366" s="483" t="s">
        <v>32</v>
      </c>
      <c r="M1366" s="483" t="s">
        <v>32</v>
      </c>
      <c r="N1366" s="483">
        <v>102</v>
      </c>
      <c r="O1366" s="483" t="s">
        <v>32</v>
      </c>
    </row>
    <row r="1367" spans="1:15" ht="11.25">
      <c r="A1367" s="483">
        <v>12854</v>
      </c>
      <c r="B1367" s="483" t="s">
        <v>418</v>
      </c>
      <c r="C1367" s="483" t="s">
        <v>430</v>
      </c>
      <c r="D1367" s="483" t="s">
        <v>118</v>
      </c>
      <c r="E1367" s="484">
        <v>36958</v>
      </c>
      <c r="F1367" s="483" t="s">
        <v>276</v>
      </c>
      <c r="G1367" s="483">
        <v>0.01</v>
      </c>
      <c r="H1367" s="483" t="s">
        <v>420</v>
      </c>
      <c r="I1367" s="483" t="s">
        <v>32</v>
      </c>
      <c r="M1367" s="483" t="s">
        <v>32</v>
      </c>
      <c r="N1367" s="483">
        <v>102</v>
      </c>
      <c r="O1367" s="483" t="s">
        <v>32</v>
      </c>
    </row>
    <row r="1368" spans="1:15" ht="11.25">
      <c r="A1368" s="483">
        <v>12856</v>
      </c>
      <c r="B1368" s="483" t="s">
        <v>418</v>
      </c>
      <c r="C1368" s="483" t="s">
        <v>430</v>
      </c>
      <c r="D1368" s="483" t="s">
        <v>118</v>
      </c>
      <c r="E1368" s="484">
        <v>37024</v>
      </c>
      <c r="F1368" s="483" t="s">
        <v>276</v>
      </c>
      <c r="G1368" s="483">
        <v>0.01</v>
      </c>
      <c r="H1368" s="483" t="s">
        <v>420</v>
      </c>
      <c r="I1368" s="483" t="s">
        <v>32</v>
      </c>
      <c r="M1368" s="483" t="s">
        <v>32</v>
      </c>
      <c r="N1368" s="483">
        <v>102</v>
      </c>
      <c r="O1368" s="483" t="s">
        <v>32</v>
      </c>
    </row>
    <row r="1369" spans="1:15" ht="11.25">
      <c r="A1369" s="483">
        <v>12853</v>
      </c>
      <c r="B1369" s="483" t="s">
        <v>418</v>
      </c>
      <c r="C1369" s="483" t="s">
        <v>431</v>
      </c>
      <c r="D1369" s="483" t="s">
        <v>118</v>
      </c>
      <c r="E1369" s="484">
        <v>36799</v>
      </c>
      <c r="F1369" s="483" t="s">
        <v>276</v>
      </c>
      <c r="G1369" s="483">
        <v>0.01</v>
      </c>
      <c r="H1369" s="483" t="s">
        <v>420</v>
      </c>
      <c r="I1369" s="483" t="s">
        <v>32</v>
      </c>
      <c r="M1369" s="483" t="s">
        <v>32</v>
      </c>
      <c r="N1369" s="483">
        <v>102</v>
      </c>
      <c r="O1369" s="483" t="s">
        <v>32</v>
      </c>
    </row>
    <row r="1370" spans="1:15" ht="11.25">
      <c r="A1370" s="483">
        <v>12855</v>
      </c>
      <c r="B1370" s="483" t="s">
        <v>418</v>
      </c>
      <c r="C1370" s="483" t="s">
        <v>431</v>
      </c>
      <c r="D1370" s="483" t="s">
        <v>118</v>
      </c>
      <c r="E1370" s="484">
        <v>36981</v>
      </c>
      <c r="F1370" s="483" t="s">
        <v>276</v>
      </c>
      <c r="G1370" s="483">
        <v>0.01</v>
      </c>
      <c r="H1370" s="483" t="s">
        <v>420</v>
      </c>
      <c r="I1370" s="483" t="s">
        <v>32</v>
      </c>
      <c r="M1370" s="483" t="s">
        <v>32</v>
      </c>
      <c r="N1370" s="483">
        <v>102</v>
      </c>
      <c r="O1370" s="483" t="s">
        <v>32</v>
      </c>
    </row>
    <row r="1371" spans="1:18" ht="11.25">
      <c r="A1371" s="483">
        <v>12857</v>
      </c>
      <c r="B1371" s="483" t="s">
        <v>418</v>
      </c>
      <c r="C1371" s="483" t="s">
        <v>431</v>
      </c>
      <c r="D1371" s="483" t="s">
        <v>118</v>
      </c>
      <c r="E1371" s="484">
        <v>37042</v>
      </c>
      <c r="F1371" s="483" t="s">
        <v>276</v>
      </c>
      <c r="G1371" s="483">
        <v>0.01</v>
      </c>
      <c r="H1371" s="483" t="s">
        <v>420</v>
      </c>
      <c r="I1371" s="483" t="s">
        <v>32</v>
      </c>
      <c r="M1371" s="483" t="s">
        <v>32</v>
      </c>
      <c r="N1371" s="483">
        <v>102</v>
      </c>
      <c r="O1371" s="483" t="s">
        <v>32</v>
      </c>
      <c r="Q1371" s="486" t="s">
        <v>276</v>
      </c>
      <c r="R1371" s="486">
        <v>0.01</v>
      </c>
    </row>
    <row r="1372" ht="11.25">
      <c r="E1372" s="484"/>
    </row>
    <row r="1373" ht="11.25">
      <c r="E1373" s="484"/>
    </row>
    <row r="1374" spans="1:15" ht="11.25">
      <c r="A1374" s="483">
        <v>12858</v>
      </c>
      <c r="B1374" s="483" t="s">
        <v>418</v>
      </c>
      <c r="C1374" s="483" t="s">
        <v>430</v>
      </c>
      <c r="D1374" s="483" t="s">
        <v>451</v>
      </c>
      <c r="E1374" s="484">
        <v>36782</v>
      </c>
      <c r="F1374" s="483" t="s">
        <v>276</v>
      </c>
      <c r="G1374" s="483">
        <v>0.01</v>
      </c>
      <c r="H1374" s="483" t="s">
        <v>420</v>
      </c>
      <c r="I1374" s="483" t="s">
        <v>32</v>
      </c>
      <c r="M1374" s="483" t="s">
        <v>32</v>
      </c>
      <c r="N1374" s="483">
        <v>103</v>
      </c>
      <c r="O1374" s="483" t="s">
        <v>32</v>
      </c>
    </row>
    <row r="1375" spans="1:15" ht="11.25">
      <c r="A1375" s="483">
        <v>12860</v>
      </c>
      <c r="B1375" s="483" t="s">
        <v>418</v>
      </c>
      <c r="C1375" s="483" t="s">
        <v>430</v>
      </c>
      <c r="D1375" s="483" t="s">
        <v>451</v>
      </c>
      <c r="E1375" s="484">
        <v>36958</v>
      </c>
      <c r="F1375" s="483" t="s">
        <v>276</v>
      </c>
      <c r="G1375" s="483">
        <v>0.01</v>
      </c>
      <c r="H1375" s="483" t="s">
        <v>420</v>
      </c>
      <c r="I1375" s="483" t="s">
        <v>32</v>
      </c>
      <c r="M1375" s="483" t="s">
        <v>32</v>
      </c>
      <c r="N1375" s="483">
        <v>103</v>
      </c>
      <c r="O1375" s="483" t="s">
        <v>32</v>
      </c>
    </row>
    <row r="1376" spans="1:15" ht="11.25">
      <c r="A1376" s="483">
        <v>12862</v>
      </c>
      <c r="B1376" s="483" t="s">
        <v>418</v>
      </c>
      <c r="C1376" s="483" t="s">
        <v>430</v>
      </c>
      <c r="D1376" s="483" t="s">
        <v>451</v>
      </c>
      <c r="E1376" s="484">
        <v>37024</v>
      </c>
      <c r="F1376" s="483" t="s">
        <v>276</v>
      </c>
      <c r="G1376" s="483">
        <v>0.01</v>
      </c>
      <c r="H1376" s="483" t="s">
        <v>420</v>
      </c>
      <c r="I1376" s="483" t="s">
        <v>32</v>
      </c>
      <c r="M1376" s="483" t="s">
        <v>32</v>
      </c>
      <c r="N1376" s="483">
        <v>103</v>
      </c>
      <c r="O1376" s="483" t="s">
        <v>32</v>
      </c>
    </row>
    <row r="1377" spans="1:15" ht="11.25">
      <c r="A1377" s="483">
        <v>12859</v>
      </c>
      <c r="B1377" s="483" t="s">
        <v>418</v>
      </c>
      <c r="C1377" s="483" t="s">
        <v>431</v>
      </c>
      <c r="D1377" s="483" t="s">
        <v>451</v>
      </c>
      <c r="E1377" s="484">
        <v>36799</v>
      </c>
      <c r="F1377" s="483" t="s">
        <v>276</v>
      </c>
      <c r="G1377" s="483">
        <v>0.01</v>
      </c>
      <c r="H1377" s="483" t="s">
        <v>420</v>
      </c>
      <c r="I1377" s="483" t="s">
        <v>32</v>
      </c>
      <c r="M1377" s="483" t="s">
        <v>32</v>
      </c>
      <c r="N1377" s="483">
        <v>103</v>
      </c>
      <c r="O1377" s="483" t="s">
        <v>32</v>
      </c>
    </row>
    <row r="1378" spans="1:15" ht="11.25">
      <c r="A1378" s="483">
        <v>12861</v>
      </c>
      <c r="B1378" s="483" t="s">
        <v>418</v>
      </c>
      <c r="C1378" s="483" t="s">
        <v>431</v>
      </c>
      <c r="D1378" s="483" t="s">
        <v>451</v>
      </c>
      <c r="E1378" s="484">
        <v>36981</v>
      </c>
      <c r="F1378" s="483" t="s">
        <v>276</v>
      </c>
      <c r="G1378" s="483">
        <v>0.01</v>
      </c>
      <c r="H1378" s="483" t="s">
        <v>420</v>
      </c>
      <c r="I1378" s="483" t="s">
        <v>32</v>
      </c>
      <c r="M1378" s="483" t="s">
        <v>32</v>
      </c>
      <c r="N1378" s="483">
        <v>103</v>
      </c>
      <c r="O1378" s="483" t="s">
        <v>32</v>
      </c>
    </row>
    <row r="1379" spans="1:18" ht="11.25">
      <c r="A1379" s="483">
        <v>12863</v>
      </c>
      <c r="B1379" s="483" t="s">
        <v>418</v>
      </c>
      <c r="C1379" s="483" t="s">
        <v>431</v>
      </c>
      <c r="D1379" s="483" t="s">
        <v>451</v>
      </c>
      <c r="E1379" s="484">
        <v>37042</v>
      </c>
      <c r="F1379" s="483" t="s">
        <v>276</v>
      </c>
      <c r="G1379" s="483">
        <v>0.01</v>
      </c>
      <c r="H1379" s="483" t="s">
        <v>420</v>
      </c>
      <c r="I1379" s="483" t="s">
        <v>32</v>
      </c>
      <c r="M1379" s="483" t="s">
        <v>32</v>
      </c>
      <c r="N1379" s="483">
        <v>103</v>
      </c>
      <c r="O1379" s="483" t="s">
        <v>32</v>
      </c>
      <c r="Q1379" s="486" t="s">
        <v>276</v>
      </c>
      <c r="R1379" s="486">
        <v>0.01</v>
      </c>
    </row>
    <row r="1380" ht="11.25">
      <c r="E1380" s="484"/>
    </row>
    <row r="1381" ht="11.25">
      <c r="E1381" s="484"/>
    </row>
    <row r="1382" spans="1:15" ht="11.25">
      <c r="A1382" s="483">
        <v>12864</v>
      </c>
      <c r="B1382" s="483" t="s">
        <v>418</v>
      </c>
      <c r="C1382" s="483" t="s">
        <v>430</v>
      </c>
      <c r="D1382" s="483" t="s">
        <v>452</v>
      </c>
      <c r="E1382" s="484">
        <v>36782</v>
      </c>
      <c r="F1382" s="483" t="s">
        <v>276</v>
      </c>
      <c r="G1382" s="483">
        <v>0.01</v>
      </c>
      <c r="H1382" s="483" t="s">
        <v>420</v>
      </c>
      <c r="I1382" s="483" t="s">
        <v>32</v>
      </c>
      <c r="M1382" s="483" t="s">
        <v>32</v>
      </c>
      <c r="N1382" s="483">
        <v>104</v>
      </c>
      <c r="O1382" s="483" t="s">
        <v>32</v>
      </c>
    </row>
    <row r="1383" spans="1:15" ht="11.25">
      <c r="A1383" s="483">
        <v>12866</v>
      </c>
      <c r="B1383" s="483" t="s">
        <v>418</v>
      </c>
      <c r="C1383" s="483" t="s">
        <v>430</v>
      </c>
      <c r="D1383" s="483" t="s">
        <v>452</v>
      </c>
      <c r="E1383" s="484">
        <v>36958</v>
      </c>
      <c r="F1383" s="483" t="s">
        <v>276</v>
      </c>
      <c r="G1383" s="483">
        <v>0.01</v>
      </c>
      <c r="H1383" s="483" t="s">
        <v>420</v>
      </c>
      <c r="I1383" s="483" t="s">
        <v>32</v>
      </c>
      <c r="M1383" s="483" t="s">
        <v>32</v>
      </c>
      <c r="N1383" s="483">
        <v>104</v>
      </c>
      <c r="O1383" s="483" t="s">
        <v>32</v>
      </c>
    </row>
    <row r="1384" spans="1:15" ht="11.25">
      <c r="A1384" s="483">
        <v>12868</v>
      </c>
      <c r="B1384" s="483" t="s">
        <v>418</v>
      </c>
      <c r="C1384" s="483" t="s">
        <v>430</v>
      </c>
      <c r="D1384" s="483" t="s">
        <v>452</v>
      </c>
      <c r="E1384" s="484">
        <v>37024</v>
      </c>
      <c r="F1384" s="483" t="s">
        <v>276</v>
      </c>
      <c r="G1384" s="483">
        <v>0.01</v>
      </c>
      <c r="H1384" s="483" t="s">
        <v>420</v>
      </c>
      <c r="I1384" s="483" t="s">
        <v>32</v>
      </c>
      <c r="M1384" s="483" t="s">
        <v>32</v>
      </c>
      <c r="N1384" s="483">
        <v>104</v>
      </c>
      <c r="O1384" s="483" t="s">
        <v>32</v>
      </c>
    </row>
    <row r="1385" spans="1:15" ht="11.25">
      <c r="A1385" s="483">
        <v>12865</v>
      </c>
      <c r="B1385" s="483" t="s">
        <v>418</v>
      </c>
      <c r="C1385" s="483" t="s">
        <v>431</v>
      </c>
      <c r="D1385" s="483" t="s">
        <v>452</v>
      </c>
      <c r="E1385" s="484">
        <v>36799</v>
      </c>
      <c r="F1385" s="483" t="s">
        <v>276</v>
      </c>
      <c r="G1385" s="483">
        <v>0.01</v>
      </c>
      <c r="H1385" s="483" t="s">
        <v>420</v>
      </c>
      <c r="I1385" s="483" t="s">
        <v>32</v>
      </c>
      <c r="M1385" s="483" t="s">
        <v>32</v>
      </c>
      <c r="N1385" s="483">
        <v>104</v>
      </c>
      <c r="O1385" s="483" t="s">
        <v>32</v>
      </c>
    </row>
    <row r="1386" spans="1:15" ht="11.25">
      <c r="A1386" s="483">
        <v>12867</v>
      </c>
      <c r="B1386" s="483" t="s">
        <v>418</v>
      </c>
      <c r="C1386" s="483" t="s">
        <v>431</v>
      </c>
      <c r="D1386" s="483" t="s">
        <v>452</v>
      </c>
      <c r="E1386" s="484">
        <v>36981</v>
      </c>
      <c r="F1386" s="483" t="s">
        <v>276</v>
      </c>
      <c r="G1386" s="483">
        <v>0.01</v>
      </c>
      <c r="H1386" s="483" t="s">
        <v>420</v>
      </c>
      <c r="I1386" s="483" t="s">
        <v>32</v>
      </c>
      <c r="M1386" s="483" t="s">
        <v>32</v>
      </c>
      <c r="N1386" s="483">
        <v>104</v>
      </c>
      <c r="O1386" s="483" t="s">
        <v>32</v>
      </c>
    </row>
    <row r="1387" spans="1:18" ht="11.25">
      <c r="A1387" s="483">
        <v>12869</v>
      </c>
      <c r="B1387" s="483" t="s">
        <v>418</v>
      </c>
      <c r="C1387" s="483" t="s">
        <v>431</v>
      </c>
      <c r="D1387" s="483" t="s">
        <v>452</v>
      </c>
      <c r="E1387" s="484">
        <v>37042</v>
      </c>
      <c r="F1387" s="483" t="s">
        <v>276</v>
      </c>
      <c r="G1387" s="483">
        <v>0.01</v>
      </c>
      <c r="H1387" s="483" t="s">
        <v>420</v>
      </c>
      <c r="I1387" s="483" t="s">
        <v>32</v>
      </c>
      <c r="M1387" s="483" t="s">
        <v>32</v>
      </c>
      <c r="N1387" s="483">
        <v>104</v>
      </c>
      <c r="O1387" s="483" t="s">
        <v>32</v>
      </c>
      <c r="Q1387" s="486" t="s">
        <v>276</v>
      </c>
      <c r="R1387" s="486">
        <v>0.01</v>
      </c>
    </row>
    <row r="1388" ht="11.25">
      <c r="E1388" s="484"/>
    </row>
    <row r="1389" ht="11.25">
      <c r="E1389" s="484"/>
    </row>
    <row r="1390" spans="1:15" ht="11.25">
      <c r="A1390" s="483">
        <v>12870</v>
      </c>
      <c r="B1390" s="483" t="s">
        <v>418</v>
      </c>
      <c r="C1390" s="483" t="s">
        <v>430</v>
      </c>
      <c r="D1390" s="483" t="s">
        <v>453</v>
      </c>
      <c r="E1390" s="484">
        <v>36782</v>
      </c>
      <c r="F1390" s="483" t="s">
        <v>276</v>
      </c>
      <c r="G1390" s="483">
        <v>0.01</v>
      </c>
      <c r="H1390" s="483" t="s">
        <v>420</v>
      </c>
      <c r="I1390" s="483" t="s">
        <v>32</v>
      </c>
      <c r="M1390" s="483" t="s">
        <v>32</v>
      </c>
      <c r="N1390" s="483">
        <v>105</v>
      </c>
      <c r="O1390" s="483" t="s">
        <v>32</v>
      </c>
    </row>
    <row r="1391" spans="1:15" ht="11.25">
      <c r="A1391" s="483">
        <v>12872</v>
      </c>
      <c r="B1391" s="483" t="s">
        <v>418</v>
      </c>
      <c r="C1391" s="483" t="s">
        <v>430</v>
      </c>
      <c r="D1391" s="483" t="s">
        <v>453</v>
      </c>
      <c r="E1391" s="484">
        <v>36958</v>
      </c>
      <c r="F1391" s="483" t="s">
        <v>276</v>
      </c>
      <c r="G1391" s="483">
        <v>0.01</v>
      </c>
      <c r="H1391" s="483" t="s">
        <v>420</v>
      </c>
      <c r="I1391" s="483" t="s">
        <v>32</v>
      </c>
      <c r="M1391" s="483" t="s">
        <v>32</v>
      </c>
      <c r="N1391" s="483">
        <v>105</v>
      </c>
      <c r="O1391" s="483" t="s">
        <v>32</v>
      </c>
    </row>
    <row r="1392" spans="1:15" ht="11.25">
      <c r="A1392" s="483">
        <v>12874</v>
      </c>
      <c r="B1392" s="483" t="s">
        <v>418</v>
      </c>
      <c r="C1392" s="483" t="s">
        <v>430</v>
      </c>
      <c r="D1392" s="483" t="s">
        <v>453</v>
      </c>
      <c r="E1392" s="484">
        <v>37024</v>
      </c>
      <c r="F1392" s="483" t="s">
        <v>276</v>
      </c>
      <c r="G1392" s="483">
        <v>0.01</v>
      </c>
      <c r="H1392" s="483" t="s">
        <v>420</v>
      </c>
      <c r="I1392" s="483" t="s">
        <v>32</v>
      </c>
      <c r="M1392" s="483" t="s">
        <v>32</v>
      </c>
      <c r="N1392" s="483">
        <v>105</v>
      </c>
      <c r="O1392" s="483" t="s">
        <v>32</v>
      </c>
    </row>
    <row r="1393" spans="1:15" ht="11.25">
      <c r="A1393" s="483">
        <v>12871</v>
      </c>
      <c r="B1393" s="483" t="s">
        <v>418</v>
      </c>
      <c r="C1393" s="483" t="s">
        <v>431</v>
      </c>
      <c r="D1393" s="483" t="s">
        <v>453</v>
      </c>
      <c r="E1393" s="484">
        <v>36799</v>
      </c>
      <c r="F1393" s="483" t="s">
        <v>276</v>
      </c>
      <c r="G1393" s="483">
        <v>0.01</v>
      </c>
      <c r="H1393" s="483" t="s">
        <v>420</v>
      </c>
      <c r="I1393" s="483" t="s">
        <v>32</v>
      </c>
      <c r="M1393" s="483" t="s">
        <v>32</v>
      </c>
      <c r="N1393" s="483">
        <v>105</v>
      </c>
      <c r="O1393" s="483" t="s">
        <v>32</v>
      </c>
    </row>
    <row r="1394" spans="1:15" ht="11.25">
      <c r="A1394" s="483">
        <v>12873</v>
      </c>
      <c r="B1394" s="483" t="s">
        <v>418</v>
      </c>
      <c r="C1394" s="483" t="s">
        <v>431</v>
      </c>
      <c r="D1394" s="483" t="s">
        <v>453</v>
      </c>
      <c r="E1394" s="484">
        <v>36981</v>
      </c>
      <c r="F1394" s="483" t="s">
        <v>276</v>
      </c>
      <c r="G1394" s="483">
        <v>0.01</v>
      </c>
      <c r="H1394" s="483" t="s">
        <v>420</v>
      </c>
      <c r="I1394" s="483" t="s">
        <v>32</v>
      </c>
      <c r="M1394" s="483" t="s">
        <v>32</v>
      </c>
      <c r="N1394" s="483">
        <v>105</v>
      </c>
      <c r="O1394" s="483" t="s">
        <v>32</v>
      </c>
    </row>
    <row r="1395" spans="1:18" ht="11.25">
      <c r="A1395" s="483">
        <v>12875</v>
      </c>
      <c r="B1395" s="483" t="s">
        <v>418</v>
      </c>
      <c r="C1395" s="483" t="s">
        <v>431</v>
      </c>
      <c r="D1395" s="483" t="s">
        <v>453</v>
      </c>
      <c r="E1395" s="484">
        <v>37042</v>
      </c>
      <c r="F1395" s="483" t="s">
        <v>276</v>
      </c>
      <c r="G1395" s="483">
        <v>0.01</v>
      </c>
      <c r="H1395" s="483" t="s">
        <v>420</v>
      </c>
      <c r="I1395" s="483" t="s">
        <v>32</v>
      </c>
      <c r="M1395" s="483" t="s">
        <v>32</v>
      </c>
      <c r="N1395" s="483">
        <v>105</v>
      </c>
      <c r="O1395" s="483" t="s">
        <v>32</v>
      </c>
      <c r="Q1395" s="486" t="s">
        <v>276</v>
      </c>
      <c r="R1395" s="486">
        <v>0.01</v>
      </c>
    </row>
    <row r="1396" ht="11.25">
      <c r="E1396" s="484"/>
    </row>
    <row r="1397" ht="11.25">
      <c r="E1397" s="484"/>
    </row>
    <row r="1398" spans="1:15" ht="11.25">
      <c r="A1398" s="483">
        <v>12876</v>
      </c>
      <c r="B1398" s="483" t="s">
        <v>418</v>
      </c>
      <c r="C1398" s="483" t="s">
        <v>430</v>
      </c>
      <c r="D1398" s="483" t="s">
        <v>221</v>
      </c>
      <c r="E1398" s="484">
        <v>36782</v>
      </c>
      <c r="F1398" s="483" t="s">
        <v>276</v>
      </c>
      <c r="G1398" s="483">
        <v>0.02</v>
      </c>
      <c r="H1398" s="483" t="s">
        <v>420</v>
      </c>
      <c r="I1398" s="483" t="s">
        <v>32</v>
      </c>
      <c r="M1398" s="483" t="s">
        <v>32</v>
      </c>
      <c r="N1398" s="483">
        <v>107</v>
      </c>
      <c r="O1398" s="483" t="s">
        <v>32</v>
      </c>
    </row>
    <row r="1399" spans="1:15" ht="11.25">
      <c r="A1399" s="483">
        <v>12878</v>
      </c>
      <c r="B1399" s="483" t="s">
        <v>418</v>
      </c>
      <c r="C1399" s="483" t="s">
        <v>430</v>
      </c>
      <c r="D1399" s="483" t="s">
        <v>221</v>
      </c>
      <c r="E1399" s="484">
        <v>36958</v>
      </c>
      <c r="F1399" s="483" t="s">
        <v>276</v>
      </c>
      <c r="G1399" s="483">
        <v>0.02</v>
      </c>
      <c r="H1399" s="483" t="s">
        <v>420</v>
      </c>
      <c r="I1399" s="483" t="s">
        <v>32</v>
      </c>
      <c r="M1399" s="483" t="s">
        <v>32</v>
      </c>
      <c r="N1399" s="483">
        <v>107</v>
      </c>
      <c r="O1399" s="483" t="s">
        <v>32</v>
      </c>
    </row>
    <row r="1400" spans="1:15" ht="11.25">
      <c r="A1400" s="483">
        <v>12880</v>
      </c>
      <c r="B1400" s="483" t="s">
        <v>418</v>
      </c>
      <c r="C1400" s="483" t="s">
        <v>430</v>
      </c>
      <c r="D1400" s="483" t="s">
        <v>221</v>
      </c>
      <c r="E1400" s="484">
        <v>37024</v>
      </c>
      <c r="F1400" s="483" t="s">
        <v>276</v>
      </c>
      <c r="G1400" s="483">
        <v>0.02</v>
      </c>
      <c r="H1400" s="483" t="s">
        <v>420</v>
      </c>
      <c r="I1400" s="483" t="s">
        <v>32</v>
      </c>
      <c r="M1400" s="483" t="s">
        <v>32</v>
      </c>
      <c r="N1400" s="483">
        <v>107</v>
      </c>
      <c r="O1400" s="483" t="s">
        <v>32</v>
      </c>
    </row>
    <row r="1401" spans="1:15" ht="11.25">
      <c r="A1401" s="483">
        <v>12877</v>
      </c>
      <c r="B1401" s="483" t="s">
        <v>418</v>
      </c>
      <c r="C1401" s="483" t="s">
        <v>431</v>
      </c>
      <c r="D1401" s="483" t="s">
        <v>221</v>
      </c>
      <c r="E1401" s="484">
        <v>36799</v>
      </c>
      <c r="F1401" s="483" t="s">
        <v>276</v>
      </c>
      <c r="G1401" s="483">
        <v>0.02</v>
      </c>
      <c r="H1401" s="483" t="s">
        <v>420</v>
      </c>
      <c r="I1401" s="483" t="s">
        <v>32</v>
      </c>
      <c r="M1401" s="483" t="s">
        <v>32</v>
      </c>
      <c r="N1401" s="483">
        <v>107</v>
      </c>
      <c r="O1401" s="483" t="s">
        <v>32</v>
      </c>
    </row>
    <row r="1402" spans="1:15" ht="11.25">
      <c r="A1402" s="483">
        <v>12879</v>
      </c>
      <c r="B1402" s="483" t="s">
        <v>418</v>
      </c>
      <c r="C1402" s="483" t="s">
        <v>431</v>
      </c>
      <c r="D1402" s="483" t="s">
        <v>221</v>
      </c>
      <c r="E1402" s="484">
        <v>36981</v>
      </c>
      <c r="F1402" s="483" t="s">
        <v>276</v>
      </c>
      <c r="G1402" s="483">
        <v>0.02</v>
      </c>
      <c r="H1402" s="483" t="s">
        <v>420</v>
      </c>
      <c r="I1402" s="483" t="s">
        <v>32</v>
      </c>
      <c r="M1402" s="483" t="s">
        <v>32</v>
      </c>
      <c r="N1402" s="483">
        <v>107</v>
      </c>
      <c r="O1402" s="483" t="s">
        <v>32</v>
      </c>
    </row>
    <row r="1403" spans="1:18" ht="11.25">
      <c r="A1403" s="483">
        <v>12881</v>
      </c>
      <c r="B1403" s="483" t="s">
        <v>418</v>
      </c>
      <c r="C1403" s="483" t="s">
        <v>431</v>
      </c>
      <c r="D1403" s="483" t="s">
        <v>221</v>
      </c>
      <c r="E1403" s="484">
        <v>37042</v>
      </c>
      <c r="F1403" s="483" t="s">
        <v>276</v>
      </c>
      <c r="G1403" s="483">
        <v>0.02</v>
      </c>
      <c r="H1403" s="483" t="s">
        <v>420</v>
      </c>
      <c r="I1403" s="483" t="s">
        <v>32</v>
      </c>
      <c r="M1403" s="483" t="s">
        <v>32</v>
      </c>
      <c r="N1403" s="483">
        <v>107</v>
      </c>
      <c r="O1403" s="483" t="s">
        <v>32</v>
      </c>
      <c r="Q1403" s="486" t="s">
        <v>276</v>
      </c>
      <c r="R1403" s="486">
        <v>0.02</v>
      </c>
    </row>
    <row r="1404" ht="11.25">
      <c r="E1404" s="484"/>
    </row>
    <row r="1405" ht="11.25">
      <c r="E1405" s="484"/>
    </row>
    <row r="1406" spans="1:15" ht="11.25">
      <c r="A1406" s="483">
        <v>12882</v>
      </c>
      <c r="B1406" s="483" t="s">
        <v>418</v>
      </c>
      <c r="C1406" s="483" t="s">
        <v>430</v>
      </c>
      <c r="D1406" s="483" t="s">
        <v>225</v>
      </c>
      <c r="E1406" s="484">
        <v>36782</v>
      </c>
      <c r="F1406" s="483" t="s">
        <v>276</v>
      </c>
      <c r="G1406" s="483">
        <v>0.01</v>
      </c>
      <c r="H1406" s="483" t="s">
        <v>420</v>
      </c>
      <c r="I1406" s="483" t="s">
        <v>32</v>
      </c>
      <c r="M1406" s="483" t="s">
        <v>32</v>
      </c>
      <c r="N1406" s="483">
        <v>111</v>
      </c>
      <c r="O1406" s="483" t="s">
        <v>32</v>
      </c>
    </row>
    <row r="1407" spans="1:15" ht="11.25">
      <c r="A1407" s="483">
        <v>12884</v>
      </c>
      <c r="B1407" s="483" t="s">
        <v>418</v>
      </c>
      <c r="C1407" s="483" t="s">
        <v>430</v>
      </c>
      <c r="D1407" s="483" t="s">
        <v>225</v>
      </c>
      <c r="E1407" s="484">
        <v>36958</v>
      </c>
      <c r="F1407" s="483" t="s">
        <v>276</v>
      </c>
      <c r="G1407" s="483">
        <v>0.01</v>
      </c>
      <c r="H1407" s="483" t="s">
        <v>420</v>
      </c>
      <c r="I1407" s="483" t="s">
        <v>32</v>
      </c>
      <c r="M1407" s="483" t="s">
        <v>32</v>
      </c>
      <c r="N1407" s="483">
        <v>111</v>
      </c>
      <c r="O1407" s="483" t="s">
        <v>32</v>
      </c>
    </row>
    <row r="1408" spans="1:15" ht="11.25">
      <c r="A1408" s="483">
        <v>12886</v>
      </c>
      <c r="B1408" s="483" t="s">
        <v>418</v>
      </c>
      <c r="C1408" s="483" t="s">
        <v>430</v>
      </c>
      <c r="D1408" s="483" t="s">
        <v>225</v>
      </c>
      <c r="E1408" s="484">
        <v>37024</v>
      </c>
      <c r="F1408" s="483" t="s">
        <v>276</v>
      </c>
      <c r="G1408" s="483">
        <v>0.01</v>
      </c>
      <c r="H1408" s="483" t="s">
        <v>420</v>
      </c>
      <c r="I1408" s="483" t="s">
        <v>32</v>
      </c>
      <c r="M1408" s="483" t="s">
        <v>32</v>
      </c>
      <c r="N1408" s="483">
        <v>111</v>
      </c>
      <c r="O1408" s="483" t="s">
        <v>32</v>
      </c>
    </row>
    <row r="1409" spans="1:15" ht="11.25">
      <c r="A1409" s="483">
        <v>12883</v>
      </c>
      <c r="B1409" s="483" t="s">
        <v>418</v>
      </c>
      <c r="C1409" s="483" t="s">
        <v>431</v>
      </c>
      <c r="D1409" s="483" t="s">
        <v>225</v>
      </c>
      <c r="E1409" s="484">
        <v>36799</v>
      </c>
      <c r="F1409" s="483" t="s">
        <v>276</v>
      </c>
      <c r="G1409" s="483">
        <v>0.01</v>
      </c>
      <c r="H1409" s="483" t="s">
        <v>420</v>
      </c>
      <c r="I1409" s="483" t="s">
        <v>32</v>
      </c>
      <c r="M1409" s="483" t="s">
        <v>32</v>
      </c>
      <c r="N1409" s="483">
        <v>111</v>
      </c>
      <c r="O1409" s="483" t="s">
        <v>32</v>
      </c>
    </row>
    <row r="1410" spans="1:15" ht="11.25">
      <c r="A1410" s="483">
        <v>12885</v>
      </c>
      <c r="B1410" s="483" t="s">
        <v>418</v>
      </c>
      <c r="C1410" s="483" t="s">
        <v>431</v>
      </c>
      <c r="D1410" s="483" t="s">
        <v>225</v>
      </c>
      <c r="E1410" s="484">
        <v>36981</v>
      </c>
      <c r="F1410" s="483" t="s">
        <v>276</v>
      </c>
      <c r="G1410" s="483">
        <v>0.01</v>
      </c>
      <c r="H1410" s="483" t="s">
        <v>420</v>
      </c>
      <c r="I1410" s="483" t="s">
        <v>32</v>
      </c>
      <c r="M1410" s="483" t="s">
        <v>32</v>
      </c>
      <c r="N1410" s="483">
        <v>111</v>
      </c>
      <c r="O1410" s="483" t="s">
        <v>32</v>
      </c>
    </row>
    <row r="1411" spans="1:18" ht="11.25">
      <c r="A1411" s="483">
        <v>12887</v>
      </c>
      <c r="B1411" s="483" t="s">
        <v>418</v>
      </c>
      <c r="C1411" s="483" t="s">
        <v>431</v>
      </c>
      <c r="D1411" s="483" t="s">
        <v>225</v>
      </c>
      <c r="E1411" s="484">
        <v>37042</v>
      </c>
      <c r="F1411" s="483" t="s">
        <v>276</v>
      </c>
      <c r="G1411" s="483">
        <v>0.01</v>
      </c>
      <c r="H1411" s="483" t="s">
        <v>420</v>
      </c>
      <c r="I1411" s="483" t="s">
        <v>32</v>
      </c>
      <c r="M1411" s="483" t="s">
        <v>32</v>
      </c>
      <c r="N1411" s="483">
        <v>111</v>
      </c>
      <c r="O1411" s="483" t="s">
        <v>32</v>
      </c>
      <c r="Q1411" s="486" t="s">
        <v>276</v>
      </c>
      <c r="R1411" s="486">
        <v>0.01</v>
      </c>
    </row>
    <row r="1412" ht="11.25">
      <c r="E1412" s="484"/>
    </row>
    <row r="1413" ht="11.25">
      <c r="E1413" s="484"/>
    </row>
    <row r="1414" spans="1:15" ht="11.25">
      <c r="A1414" s="483">
        <v>12888</v>
      </c>
      <c r="B1414" s="483" t="s">
        <v>418</v>
      </c>
      <c r="C1414" s="483" t="s">
        <v>430</v>
      </c>
      <c r="D1414" s="483" t="s">
        <v>128</v>
      </c>
      <c r="E1414" s="484">
        <v>36782</v>
      </c>
      <c r="F1414" s="483" t="s">
        <v>276</v>
      </c>
      <c r="G1414" s="483">
        <v>0.01</v>
      </c>
      <c r="H1414" s="483" t="s">
        <v>420</v>
      </c>
      <c r="I1414" s="483" t="s">
        <v>32</v>
      </c>
      <c r="M1414" s="483" t="s">
        <v>32</v>
      </c>
      <c r="N1414" s="483">
        <v>115</v>
      </c>
      <c r="O1414" s="483" t="s">
        <v>32</v>
      </c>
    </row>
    <row r="1415" spans="1:15" ht="11.25">
      <c r="A1415" s="483">
        <v>12889</v>
      </c>
      <c r="B1415" s="483" t="s">
        <v>418</v>
      </c>
      <c r="C1415" s="483" t="s">
        <v>430</v>
      </c>
      <c r="D1415" s="483" t="s">
        <v>128</v>
      </c>
      <c r="E1415" s="484">
        <v>36958</v>
      </c>
      <c r="F1415" s="483" t="s">
        <v>276</v>
      </c>
      <c r="G1415" s="483">
        <v>0.01</v>
      </c>
      <c r="H1415" s="483" t="s">
        <v>420</v>
      </c>
      <c r="I1415" s="483" t="s">
        <v>32</v>
      </c>
      <c r="M1415" s="483" t="s">
        <v>32</v>
      </c>
      <c r="N1415" s="483">
        <v>115</v>
      </c>
      <c r="O1415" s="483" t="s">
        <v>32</v>
      </c>
    </row>
    <row r="1416" spans="1:18" ht="11.25">
      <c r="A1416" s="483">
        <v>12890</v>
      </c>
      <c r="B1416" s="483" t="s">
        <v>418</v>
      </c>
      <c r="C1416" s="483" t="s">
        <v>430</v>
      </c>
      <c r="D1416" s="483" t="s">
        <v>128</v>
      </c>
      <c r="E1416" s="484">
        <v>37024</v>
      </c>
      <c r="F1416" s="483" t="s">
        <v>276</v>
      </c>
      <c r="G1416" s="483">
        <v>0.01</v>
      </c>
      <c r="H1416" s="483" t="s">
        <v>420</v>
      </c>
      <c r="I1416" s="483" t="s">
        <v>32</v>
      </c>
      <c r="M1416" s="483" t="s">
        <v>32</v>
      </c>
      <c r="N1416" s="483">
        <v>115</v>
      </c>
      <c r="O1416" s="483" t="s">
        <v>32</v>
      </c>
      <c r="Q1416" s="486" t="s">
        <v>276</v>
      </c>
      <c r="R1416" s="486">
        <v>0.01</v>
      </c>
    </row>
    <row r="1417" ht="11.25">
      <c r="E1417" s="484"/>
    </row>
    <row r="1418" ht="11.25">
      <c r="E1418" s="484"/>
    </row>
    <row r="1419" spans="1:15" ht="11.25">
      <c r="A1419" s="483">
        <v>12891</v>
      </c>
      <c r="B1419" s="483" t="s">
        <v>418</v>
      </c>
      <c r="C1419" s="483" t="s">
        <v>430</v>
      </c>
      <c r="D1419" s="483" t="s">
        <v>130</v>
      </c>
      <c r="E1419" s="484">
        <v>36782</v>
      </c>
      <c r="F1419" s="483" t="s">
        <v>276</v>
      </c>
      <c r="G1419" s="483">
        <v>0.01</v>
      </c>
      <c r="H1419" s="483" t="s">
        <v>420</v>
      </c>
      <c r="I1419" s="483" t="s">
        <v>32</v>
      </c>
      <c r="M1419" s="483" t="s">
        <v>32</v>
      </c>
      <c r="N1419" s="483">
        <v>117</v>
      </c>
      <c r="O1419" s="483" t="s">
        <v>32</v>
      </c>
    </row>
    <row r="1420" spans="1:15" ht="11.25">
      <c r="A1420" s="483">
        <v>12893</v>
      </c>
      <c r="B1420" s="483" t="s">
        <v>418</v>
      </c>
      <c r="C1420" s="483" t="s">
        <v>430</v>
      </c>
      <c r="D1420" s="483" t="s">
        <v>130</v>
      </c>
      <c r="E1420" s="484">
        <v>36958</v>
      </c>
      <c r="F1420" s="483" t="s">
        <v>276</v>
      </c>
      <c r="G1420" s="483">
        <v>0.01</v>
      </c>
      <c r="H1420" s="483" t="s">
        <v>420</v>
      </c>
      <c r="I1420" s="483" t="s">
        <v>32</v>
      </c>
      <c r="M1420" s="483" t="s">
        <v>32</v>
      </c>
      <c r="N1420" s="483">
        <v>117</v>
      </c>
      <c r="O1420" s="483" t="s">
        <v>32</v>
      </c>
    </row>
    <row r="1421" spans="1:15" ht="11.25">
      <c r="A1421" s="483">
        <v>12895</v>
      </c>
      <c r="B1421" s="483" t="s">
        <v>418</v>
      </c>
      <c r="C1421" s="483" t="s">
        <v>430</v>
      </c>
      <c r="D1421" s="483" t="s">
        <v>130</v>
      </c>
      <c r="E1421" s="484">
        <v>37024</v>
      </c>
      <c r="F1421" s="483" t="s">
        <v>276</v>
      </c>
      <c r="G1421" s="483">
        <v>0.01</v>
      </c>
      <c r="H1421" s="483" t="s">
        <v>420</v>
      </c>
      <c r="I1421" s="483" t="s">
        <v>32</v>
      </c>
      <c r="M1421" s="483" t="s">
        <v>32</v>
      </c>
      <c r="N1421" s="483">
        <v>117</v>
      </c>
      <c r="O1421" s="483" t="s">
        <v>32</v>
      </c>
    </row>
    <row r="1422" spans="1:15" ht="11.25">
      <c r="A1422" s="483">
        <v>12892</v>
      </c>
      <c r="B1422" s="483" t="s">
        <v>418</v>
      </c>
      <c r="C1422" s="483" t="s">
        <v>431</v>
      </c>
      <c r="D1422" s="483" t="s">
        <v>130</v>
      </c>
      <c r="E1422" s="484">
        <v>36799</v>
      </c>
      <c r="F1422" s="483" t="s">
        <v>276</v>
      </c>
      <c r="G1422" s="483">
        <v>0.01</v>
      </c>
      <c r="H1422" s="483" t="s">
        <v>420</v>
      </c>
      <c r="I1422" s="483" t="s">
        <v>32</v>
      </c>
      <c r="M1422" s="483" t="s">
        <v>32</v>
      </c>
      <c r="N1422" s="483">
        <v>117</v>
      </c>
      <c r="O1422" s="483" t="s">
        <v>32</v>
      </c>
    </row>
    <row r="1423" spans="1:15" ht="11.25">
      <c r="A1423" s="483">
        <v>12894</v>
      </c>
      <c r="B1423" s="483" t="s">
        <v>418</v>
      </c>
      <c r="C1423" s="483" t="s">
        <v>431</v>
      </c>
      <c r="D1423" s="483" t="s">
        <v>130</v>
      </c>
      <c r="E1423" s="484">
        <v>36981</v>
      </c>
      <c r="F1423" s="483" t="s">
        <v>276</v>
      </c>
      <c r="G1423" s="483">
        <v>0.01</v>
      </c>
      <c r="H1423" s="483" t="s">
        <v>420</v>
      </c>
      <c r="I1423" s="483" t="s">
        <v>32</v>
      </c>
      <c r="M1423" s="483" t="s">
        <v>32</v>
      </c>
      <c r="N1423" s="483">
        <v>117</v>
      </c>
      <c r="O1423" s="483" t="s">
        <v>32</v>
      </c>
    </row>
    <row r="1424" spans="1:18" ht="11.25">
      <c r="A1424" s="483">
        <v>12896</v>
      </c>
      <c r="B1424" s="483" t="s">
        <v>418</v>
      </c>
      <c r="C1424" s="483" t="s">
        <v>431</v>
      </c>
      <c r="D1424" s="483" t="s">
        <v>130</v>
      </c>
      <c r="E1424" s="484">
        <v>37042</v>
      </c>
      <c r="F1424" s="483" t="s">
        <v>276</v>
      </c>
      <c r="G1424" s="483">
        <v>0.01</v>
      </c>
      <c r="H1424" s="483" t="s">
        <v>420</v>
      </c>
      <c r="I1424" s="483" t="s">
        <v>32</v>
      </c>
      <c r="M1424" s="483" t="s">
        <v>32</v>
      </c>
      <c r="N1424" s="483">
        <v>117</v>
      </c>
      <c r="O1424" s="483" t="s">
        <v>32</v>
      </c>
      <c r="Q1424" s="486" t="s">
        <v>276</v>
      </c>
      <c r="R1424" s="486">
        <v>0.01</v>
      </c>
    </row>
    <row r="1425" ht="11.25">
      <c r="E1425" s="484"/>
    </row>
    <row r="1426" ht="11.25">
      <c r="E1426" s="484"/>
    </row>
    <row r="1427" spans="1:15" ht="11.25">
      <c r="A1427" s="483">
        <v>12897</v>
      </c>
      <c r="B1427" s="483" t="s">
        <v>418</v>
      </c>
      <c r="C1427" s="483" t="s">
        <v>430</v>
      </c>
      <c r="D1427" s="483" t="s">
        <v>454</v>
      </c>
      <c r="E1427" s="484">
        <v>36782</v>
      </c>
      <c r="F1427" s="483" t="s">
        <v>276</v>
      </c>
      <c r="G1427" s="483">
        <v>0.01</v>
      </c>
      <c r="H1427" s="483" t="s">
        <v>420</v>
      </c>
      <c r="I1427" s="483" t="s">
        <v>32</v>
      </c>
      <c r="M1427" s="483" t="s">
        <v>32</v>
      </c>
      <c r="N1427" s="483">
        <v>118</v>
      </c>
      <c r="O1427" s="483" t="s">
        <v>32</v>
      </c>
    </row>
    <row r="1428" spans="1:15" ht="11.25">
      <c r="A1428" s="483">
        <v>12899</v>
      </c>
      <c r="B1428" s="483" t="s">
        <v>418</v>
      </c>
      <c r="C1428" s="483" t="s">
        <v>430</v>
      </c>
      <c r="D1428" s="483" t="s">
        <v>454</v>
      </c>
      <c r="E1428" s="484">
        <v>36958</v>
      </c>
      <c r="F1428" s="483" t="s">
        <v>276</v>
      </c>
      <c r="G1428" s="483">
        <v>0.01</v>
      </c>
      <c r="H1428" s="483" t="s">
        <v>420</v>
      </c>
      <c r="I1428" s="483" t="s">
        <v>32</v>
      </c>
      <c r="M1428" s="483" t="s">
        <v>32</v>
      </c>
      <c r="N1428" s="483">
        <v>118</v>
      </c>
      <c r="O1428" s="483" t="s">
        <v>32</v>
      </c>
    </row>
    <row r="1429" spans="1:15" ht="11.25">
      <c r="A1429" s="483">
        <v>12901</v>
      </c>
      <c r="B1429" s="483" t="s">
        <v>418</v>
      </c>
      <c r="C1429" s="483" t="s">
        <v>430</v>
      </c>
      <c r="D1429" s="483" t="s">
        <v>454</v>
      </c>
      <c r="E1429" s="484">
        <v>37024</v>
      </c>
      <c r="F1429" s="483" t="s">
        <v>276</v>
      </c>
      <c r="G1429" s="483">
        <v>0.01</v>
      </c>
      <c r="H1429" s="483" t="s">
        <v>420</v>
      </c>
      <c r="I1429" s="483" t="s">
        <v>32</v>
      </c>
      <c r="M1429" s="483" t="s">
        <v>32</v>
      </c>
      <c r="N1429" s="483">
        <v>118</v>
      </c>
      <c r="O1429" s="483" t="s">
        <v>32</v>
      </c>
    </row>
    <row r="1430" spans="1:15" ht="11.25">
      <c r="A1430" s="483">
        <v>12898</v>
      </c>
      <c r="B1430" s="483" t="s">
        <v>418</v>
      </c>
      <c r="C1430" s="483" t="s">
        <v>431</v>
      </c>
      <c r="D1430" s="483" t="s">
        <v>454</v>
      </c>
      <c r="E1430" s="484">
        <v>36799</v>
      </c>
      <c r="F1430" s="483" t="s">
        <v>276</v>
      </c>
      <c r="G1430" s="483">
        <v>0.01</v>
      </c>
      <c r="H1430" s="483" t="s">
        <v>420</v>
      </c>
      <c r="I1430" s="483" t="s">
        <v>32</v>
      </c>
      <c r="M1430" s="483" t="s">
        <v>32</v>
      </c>
      <c r="N1430" s="483">
        <v>118</v>
      </c>
      <c r="O1430" s="483" t="s">
        <v>32</v>
      </c>
    </row>
    <row r="1431" spans="1:15" ht="11.25">
      <c r="A1431" s="483">
        <v>12900</v>
      </c>
      <c r="B1431" s="483" t="s">
        <v>418</v>
      </c>
      <c r="C1431" s="483" t="s">
        <v>431</v>
      </c>
      <c r="D1431" s="483" t="s">
        <v>454</v>
      </c>
      <c r="E1431" s="484">
        <v>36981</v>
      </c>
      <c r="F1431" s="483" t="s">
        <v>276</v>
      </c>
      <c r="G1431" s="483">
        <v>0.01</v>
      </c>
      <c r="H1431" s="483" t="s">
        <v>420</v>
      </c>
      <c r="I1431" s="483" t="s">
        <v>32</v>
      </c>
      <c r="M1431" s="483" t="s">
        <v>32</v>
      </c>
      <c r="N1431" s="483">
        <v>118</v>
      </c>
      <c r="O1431" s="483" t="s">
        <v>32</v>
      </c>
    </row>
    <row r="1432" spans="1:18" ht="11.25">
      <c r="A1432" s="483">
        <v>12902</v>
      </c>
      <c r="B1432" s="483" t="s">
        <v>418</v>
      </c>
      <c r="C1432" s="483" t="s">
        <v>431</v>
      </c>
      <c r="D1432" s="483" t="s">
        <v>454</v>
      </c>
      <c r="E1432" s="484">
        <v>37042</v>
      </c>
      <c r="F1432" s="483" t="s">
        <v>276</v>
      </c>
      <c r="G1432" s="483">
        <v>0.01</v>
      </c>
      <c r="H1432" s="483" t="s">
        <v>420</v>
      </c>
      <c r="I1432" s="483" t="s">
        <v>32</v>
      </c>
      <c r="M1432" s="483" t="s">
        <v>32</v>
      </c>
      <c r="N1432" s="483">
        <v>118</v>
      </c>
      <c r="O1432" s="483" t="s">
        <v>32</v>
      </c>
      <c r="Q1432" s="486" t="s">
        <v>276</v>
      </c>
      <c r="R1432" s="486">
        <v>0.01</v>
      </c>
    </row>
    <row r="1433" ht="11.25">
      <c r="E1433" s="484"/>
    </row>
    <row r="1434" ht="11.25">
      <c r="E1434" s="484"/>
    </row>
    <row r="1435" spans="1:15" ht="11.25">
      <c r="A1435" s="483">
        <v>12906</v>
      </c>
      <c r="B1435" s="483" t="s">
        <v>418</v>
      </c>
      <c r="C1435" s="483" t="s">
        <v>430</v>
      </c>
      <c r="D1435" s="483" t="s">
        <v>314</v>
      </c>
      <c r="E1435" s="484">
        <v>36782</v>
      </c>
      <c r="F1435" s="483" t="s">
        <v>276</v>
      </c>
      <c r="G1435" s="483">
        <v>0.1</v>
      </c>
      <c r="H1435" s="483" t="s">
        <v>420</v>
      </c>
      <c r="I1435" s="483" t="s">
        <v>32</v>
      </c>
      <c r="M1435" s="483" t="s">
        <v>32</v>
      </c>
      <c r="N1435" s="483">
        <v>119</v>
      </c>
      <c r="O1435" s="483" t="s">
        <v>32</v>
      </c>
    </row>
    <row r="1436" spans="1:15" ht="11.25">
      <c r="A1436" s="483">
        <v>12907</v>
      </c>
      <c r="B1436" s="483" t="s">
        <v>418</v>
      </c>
      <c r="C1436" s="483" t="s">
        <v>430</v>
      </c>
      <c r="D1436" s="483" t="s">
        <v>314</v>
      </c>
      <c r="E1436" s="484">
        <v>36958</v>
      </c>
      <c r="F1436" s="483" t="s">
        <v>276</v>
      </c>
      <c r="G1436" s="483">
        <v>0.1</v>
      </c>
      <c r="H1436" s="483" t="s">
        <v>420</v>
      </c>
      <c r="I1436" s="483" t="s">
        <v>32</v>
      </c>
      <c r="M1436" s="483" t="s">
        <v>32</v>
      </c>
      <c r="N1436" s="483">
        <v>119</v>
      </c>
      <c r="O1436" s="483" t="s">
        <v>32</v>
      </c>
    </row>
    <row r="1437" spans="1:18" ht="11.25">
      <c r="A1437" s="483">
        <v>12908</v>
      </c>
      <c r="B1437" s="483" t="s">
        <v>418</v>
      </c>
      <c r="C1437" s="483" t="s">
        <v>430</v>
      </c>
      <c r="D1437" s="483" t="s">
        <v>314</v>
      </c>
      <c r="E1437" s="484">
        <v>37024</v>
      </c>
      <c r="F1437" s="483" t="s">
        <v>276</v>
      </c>
      <c r="G1437" s="483">
        <v>0.1</v>
      </c>
      <c r="H1437" s="483" t="s">
        <v>420</v>
      </c>
      <c r="I1437" s="483" t="s">
        <v>32</v>
      </c>
      <c r="M1437" s="483" t="s">
        <v>32</v>
      </c>
      <c r="N1437" s="483">
        <v>119</v>
      </c>
      <c r="O1437" s="483" t="s">
        <v>32</v>
      </c>
      <c r="Q1437" s="486" t="s">
        <v>276</v>
      </c>
      <c r="R1437" s="486">
        <v>0.1</v>
      </c>
    </row>
    <row r="1438" ht="11.25">
      <c r="E1438" s="484"/>
    </row>
    <row r="1439" ht="11.25">
      <c r="E1439" s="484"/>
    </row>
    <row r="1440" spans="1:15" ht="11.25">
      <c r="A1440" s="483">
        <v>12909</v>
      </c>
      <c r="B1440" s="483" t="s">
        <v>418</v>
      </c>
      <c r="C1440" s="483" t="s">
        <v>430</v>
      </c>
      <c r="D1440" s="483" t="s">
        <v>315</v>
      </c>
      <c r="E1440" s="484">
        <v>36782</v>
      </c>
      <c r="F1440" s="483" t="s">
        <v>276</v>
      </c>
      <c r="G1440" s="483">
        <v>0.1</v>
      </c>
      <c r="H1440" s="483" t="s">
        <v>420</v>
      </c>
      <c r="I1440" s="483" t="s">
        <v>32</v>
      </c>
      <c r="M1440" s="483" t="s">
        <v>32</v>
      </c>
      <c r="N1440" s="483">
        <v>120</v>
      </c>
      <c r="O1440" s="483" t="s">
        <v>32</v>
      </c>
    </row>
    <row r="1441" spans="1:15" ht="11.25">
      <c r="A1441" s="483">
        <v>12910</v>
      </c>
      <c r="B1441" s="483" t="s">
        <v>418</v>
      </c>
      <c r="C1441" s="483" t="s">
        <v>430</v>
      </c>
      <c r="D1441" s="483" t="s">
        <v>315</v>
      </c>
      <c r="E1441" s="484">
        <v>36958</v>
      </c>
      <c r="F1441" s="483" t="s">
        <v>276</v>
      </c>
      <c r="G1441" s="483">
        <v>0.1</v>
      </c>
      <c r="H1441" s="483" t="s">
        <v>420</v>
      </c>
      <c r="I1441" s="483" t="s">
        <v>32</v>
      </c>
      <c r="M1441" s="483" t="s">
        <v>32</v>
      </c>
      <c r="N1441" s="483">
        <v>120</v>
      </c>
      <c r="O1441" s="483" t="s">
        <v>32</v>
      </c>
    </row>
    <row r="1442" spans="1:18" ht="11.25">
      <c r="A1442" s="483">
        <v>12911</v>
      </c>
      <c r="B1442" s="483" t="s">
        <v>418</v>
      </c>
      <c r="C1442" s="483" t="s">
        <v>430</v>
      </c>
      <c r="D1442" s="483" t="s">
        <v>315</v>
      </c>
      <c r="E1442" s="484">
        <v>37024</v>
      </c>
      <c r="F1442" s="483" t="s">
        <v>276</v>
      </c>
      <c r="G1442" s="483">
        <v>0.1</v>
      </c>
      <c r="H1442" s="483" t="s">
        <v>420</v>
      </c>
      <c r="I1442" s="483" t="s">
        <v>32</v>
      </c>
      <c r="M1442" s="483" t="s">
        <v>32</v>
      </c>
      <c r="N1442" s="483">
        <v>120</v>
      </c>
      <c r="O1442" s="483" t="s">
        <v>32</v>
      </c>
      <c r="Q1442" s="486" t="s">
        <v>276</v>
      </c>
      <c r="R1442" s="486">
        <v>0.1</v>
      </c>
    </row>
    <row r="1443" ht="11.25">
      <c r="E1443" s="484"/>
    </row>
    <row r="1444" ht="11.25">
      <c r="E1444" s="484"/>
    </row>
    <row r="1445" spans="1:15" ht="11.25">
      <c r="A1445" s="483">
        <v>12912</v>
      </c>
      <c r="B1445" s="483" t="s">
        <v>418</v>
      </c>
      <c r="C1445" s="483" t="s">
        <v>430</v>
      </c>
      <c r="D1445" s="483" t="s">
        <v>317</v>
      </c>
      <c r="E1445" s="484">
        <v>36782</v>
      </c>
      <c r="F1445" s="483" t="s">
        <v>276</v>
      </c>
      <c r="G1445" s="483">
        <v>0.1</v>
      </c>
      <c r="H1445" s="483" t="s">
        <v>420</v>
      </c>
      <c r="I1445" s="483" t="s">
        <v>32</v>
      </c>
      <c r="M1445" s="483" t="s">
        <v>32</v>
      </c>
      <c r="N1445" s="483">
        <v>122</v>
      </c>
      <c r="O1445" s="483" t="s">
        <v>32</v>
      </c>
    </row>
    <row r="1446" spans="1:15" ht="11.25">
      <c r="A1446" s="483">
        <v>12913</v>
      </c>
      <c r="B1446" s="483" t="s">
        <v>418</v>
      </c>
      <c r="C1446" s="483" t="s">
        <v>430</v>
      </c>
      <c r="D1446" s="483" t="s">
        <v>317</v>
      </c>
      <c r="E1446" s="484">
        <v>36958</v>
      </c>
      <c r="F1446" s="483" t="s">
        <v>276</v>
      </c>
      <c r="G1446" s="483">
        <v>0.1</v>
      </c>
      <c r="H1446" s="483" t="s">
        <v>420</v>
      </c>
      <c r="I1446" s="483" t="s">
        <v>32</v>
      </c>
      <c r="M1446" s="483" t="s">
        <v>32</v>
      </c>
      <c r="N1446" s="483">
        <v>122</v>
      </c>
      <c r="O1446" s="483" t="s">
        <v>32</v>
      </c>
    </row>
    <row r="1447" spans="1:18" ht="11.25">
      <c r="A1447" s="483">
        <v>12914</v>
      </c>
      <c r="B1447" s="483" t="s">
        <v>418</v>
      </c>
      <c r="C1447" s="483" t="s">
        <v>430</v>
      </c>
      <c r="D1447" s="483" t="s">
        <v>317</v>
      </c>
      <c r="E1447" s="484">
        <v>37024</v>
      </c>
      <c r="F1447" s="483" t="s">
        <v>276</v>
      </c>
      <c r="G1447" s="483">
        <v>0.1</v>
      </c>
      <c r="H1447" s="483" t="s">
        <v>420</v>
      </c>
      <c r="I1447" s="483" t="s">
        <v>32</v>
      </c>
      <c r="M1447" s="483" t="s">
        <v>32</v>
      </c>
      <c r="N1447" s="483">
        <v>122</v>
      </c>
      <c r="O1447" s="483" t="s">
        <v>32</v>
      </c>
      <c r="Q1447" s="486" t="s">
        <v>276</v>
      </c>
      <c r="R1447" s="486">
        <v>0.1</v>
      </c>
    </row>
    <row r="1448" ht="11.25">
      <c r="E1448" s="484"/>
    </row>
    <row r="1449" ht="11.25">
      <c r="E1449" s="484"/>
    </row>
    <row r="1450" spans="1:15" ht="11.25">
      <c r="A1450" s="483">
        <v>12915</v>
      </c>
      <c r="B1450" s="483" t="s">
        <v>418</v>
      </c>
      <c r="C1450" s="483" t="s">
        <v>430</v>
      </c>
      <c r="D1450" s="483" t="s">
        <v>318</v>
      </c>
      <c r="E1450" s="484">
        <v>36782</v>
      </c>
      <c r="F1450" s="483" t="s">
        <v>276</v>
      </c>
      <c r="G1450" s="483">
        <v>0.1</v>
      </c>
      <c r="H1450" s="483" t="s">
        <v>420</v>
      </c>
      <c r="I1450" s="483" t="s">
        <v>32</v>
      </c>
      <c r="M1450" s="483" t="s">
        <v>32</v>
      </c>
      <c r="N1450" s="483">
        <v>123</v>
      </c>
      <c r="O1450" s="483" t="s">
        <v>32</v>
      </c>
    </row>
    <row r="1451" spans="1:15" ht="11.25">
      <c r="A1451" s="483">
        <v>12916</v>
      </c>
      <c r="B1451" s="483" t="s">
        <v>418</v>
      </c>
      <c r="C1451" s="483" t="s">
        <v>430</v>
      </c>
      <c r="D1451" s="483" t="s">
        <v>318</v>
      </c>
      <c r="E1451" s="484">
        <v>36958</v>
      </c>
      <c r="F1451" s="483" t="s">
        <v>276</v>
      </c>
      <c r="G1451" s="483">
        <v>0.1</v>
      </c>
      <c r="H1451" s="483" t="s">
        <v>420</v>
      </c>
      <c r="I1451" s="483" t="s">
        <v>32</v>
      </c>
      <c r="M1451" s="483" t="s">
        <v>32</v>
      </c>
      <c r="N1451" s="483">
        <v>123</v>
      </c>
      <c r="O1451" s="483" t="s">
        <v>32</v>
      </c>
    </row>
    <row r="1452" spans="1:18" ht="11.25">
      <c r="A1452" s="483">
        <v>12917</v>
      </c>
      <c r="B1452" s="483" t="s">
        <v>418</v>
      </c>
      <c r="C1452" s="483" t="s">
        <v>430</v>
      </c>
      <c r="D1452" s="483" t="s">
        <v>318</v>
      </c>
      <c r="E1452" s="484">
        <v>37024</v>
      </c>
      <c r="F1452" s="483" t="s">
        <v>276</v>
      </c>
      <c r="G1452" s="483">
        <v>0.1</v>
      </c>
      <c r="H1452" s="483" t="s">
        <v>420</v>
      </c>
      <c r="I1452" s="483" t="s">
        <v>32</v>
      </c>
      <c r="M1452" s="483" t="s">
        <v>32</v>
      </c>
      <c r="N1452" s="483">
        <v>123</v>
      </c>
      <c r="O1452" s="483" t="s">
        <v>32</v>
      </c>
      <c r="Q1452" s="486" t="s">
        <v>276</v>
      </c>
      <c r="R1452" s="486">
        <v>0.1</v>
      </c>
    </row>
    <row r="1453" ht="11.25">
      <c r="E1453" s="484"/>
    </row>
    <row r="1454" ht="11.25">
      <c r="E1454" s="484"/>
    </row>
    <row r="1455" spans="1:15" ht="11.25">
      <c r="A1455" s="483">
        <v>12918</v>
      </c>
      <c r="B1455" s="483" t="s">
        <v>418</v>
      </c>
      <c r="C1455" s="483" t="s">
        <v>430</v>
      </c>
      <c r="D1455" s="483" t="s">
        <v>319</v>
      </c>
      <c r="E1455" s="484">
        <v>36782</v>
      </c>
      <c r="F1455" s="483" t="s">
        <v>276</v>
      </c>
      <c r="G1455" s="483">
        <v>0.1</v>
      </c>
      <c r="H1455" s="483" t="s">
        <v>420</v>
      </c>
      <c r="I1455" s="483" t="s">
        <v>32</v>
      </c>
      <c r="M1455" s="483" t="s">
        <v>32</v>
      </c>
      <c r="N1455" s="483">
        <v>124</v>
      </c>
      <c r="O1455" s="483" t="s">
        <v>32</v>
      </c>
    </row>
    <row r="1456" spans="1:15" ht="11.25">
      <c r="A1456" s="483">
        <v>12919</v>
      </c>
      <c r="B1456" s="483" t="s">
        <v>418</v>
      </c>
      <c r="C1456" s="483" t="s">
        <v>430</v>
      </c>
      <c r="D1456" s="483" t="s">
        <v>319</v>
      </c>
      <c r="E1456" s="484">
        <v>36958</v>
      </c>
      <c r="F1456" s="483" t="s">
        <v>276</v>
      </c>
      <c r="G1456" s="483">
        <v>0.1</v>
      </c>
      <c r="H1456" s="483" t="s">
        <v>420</v>
      </c>
      <c r="I1456" s="483" t="s">
        <v>32</v>
      </c>
      <c r="M1456" s="483" t="s">
        <v>32</v>
      </c>
      <c r="N1456" s="483">
        <v>124</v>
      </c>
      <c r="O1456" s="483" t="s">
        <v>32</v>
      </c>
    </row>
    <row r="1457" spans="1:18" ht="11.25">
      <c r="A1457" s="483">
        <v>12920</v>
      </c>
      <c r="B1457" s="483" t="s">
        <v>418</v>
      </c>
      <c r="C1457" s="483" t="s">
        <v>430</v>
      </c>
      <c r="D1457" s="483" t="s">
        <v>319</v>
      </c>
      <c r="E1457" s="484">
        <v>37024</v>
      </c>
      <c r="F1457" s="483" t="s">
        <v>276</v>
      </c>
      <c r="G1457" s="483">
        <v>0.1</v>
      </c>
      <c r="H1457" s="483" t="s">
        <v>420</v>
      </c>
      <c r="I1457" s="483" t="s">
        <v>32</v>
      </c>
      <c r="M1457" s="483" t="s">
        <v>32</v>
      </c>
      <c r="N1457" s="483">
        <v>124</v>
      </c>
      <c r="O1457" s="483" t="s">
        <v>32</v>
      </c>
      <c r="Q1457" s="486" t="s">
        <v>276</v>
      </c>
      <c r="R1457" s="486">
        <v>0.1</v>
      </c>
    </row>
    <row r="1458" ht="11.25">
      <c r="E1458" s="484"/>
    </row>
    <row r="1459" ht="11.25">
      <c r="E1459" s="484"/>
    </row>
    <row r="1460" spans="1:15" ht="11.25">
      <c r="A1460" s="483">
        <v>12921</v>
      </c>
      <c r="B1460" s="483" t="s">
        <v>418</v>
      </c>
      <c r="C1460" s="483" t="s">
        <v>430</v>
      </c>
      <c r="D1460" s="483" t="s">
        <v>320</v>
      </c>
      <c r="E1460" s="484">
        <v>36782</v>
      </c>
      <c r="F1460" s="483" t="s">
        <v>276</v>
      </c>
      <c r="G1460" s="483">
        <v>0.1</v>
      </c>
      <c r="H1460" s="483" t="s">
        <v>420</v>
      </c>
      <c r="I1460" s="483" t="s">
        <v>32</v>
      </c>
      <c r="M1460" s="483" t="s">
        <v>32</v>
      </c>
      <c r="N1460" s="483">
        <v>125</v>
      </c>
      <c r="O1460" s="483" t="s">
        <v>32</v>
      </c>
    </row>
    <row r="1461" spans="1:15" ht="11.25">
      <c r="A1461" s="483">
        <v>12922</v>
      </c>
      <c r="B1461" s="483" t="s">
        <v>418</v>
      </c>
      <c r="C1461" s="483" t="s">
        <v>430</v>
      </c>
      <c r="D1461" s="483" t="s">
        <v>320</v>
      </c>
      <c r="E1461" s="484">
        <v>36958</v>
      </c>
      <c r="F1461" s="483" t="s">
        <v>276</v>
      </c>
      <c r="G1461" s="483">
        <v>0.1</v>
      </c>
      <c r="H1461" s="483" t="s">
        <v>420</v>
      </c>
      <c r="I1461" s="483" t="s">
        <v>32</v>
      </c>
      <c r="M1461" s="483" t="s">
        <v>32</v>
      </c>
      <c r="N1461" s="483">
        <v>125</v>
      </c>
      <c r="O1461" s="483" t="s">
        <v>32</v>
      </c>
    </row>
    <row r="1462" spans="1:18" ht="11.25">
      <c r="A1462" s="483">
        <v>12923</v>
      </c>
      <c r="B1462" s="483" t="s">
        <v>418</v>
      </c>
      <c r="C1462" s="483" t="s">
        <v>430</v>
      </c>
      <c r="D1462" s="483" t="s">
        <v>320</v>
      </c>
      <c r="E1462" s="484">
        <v>37024</v>
      </c>
      <c r="F1462" s="483" t="s">
        <v>276</v>
      </c>
      <c r="G1462" s="483">
        <v>0.1</v>
      </c>
      <c r="H1462" s="483" t="s">
        <v>420</v>
      </c>
      <c r="I1462" s="483" t="s">
        <v>32</v>
      </c>
      <c r="M1462" s="483" t="s">
        <v>32</v>
      </c>
      <c r="N1462" s="483">
        <v>125</v>
      </c>
      <c r="O1462" s="483" t="s">
        <v>32</v>
      </c>
      <c r="Q1462" s="486" t="s">
        <v>276</v>
      </c>
      <c r="R1462" s="486">
        <v>0.1</v>
      </c>
    </row>
    <row r="1463" ht="11.25">
      <c r="E1463" s="484"/>
    </row>
    <row r="1464" ht="11.25">
      <c r="E1464" s="484"/>
    </row>
    <row r="1465" spans="1:15" ht="11.25">
      <c r="A1465" s="483">
        <v>12903</v>
      </c>
      <c r="B1465" s="483" t="s">
        <v>418</v>
      </c>
      <c r="C1465" s="483" t="s">
        <v>430</v>
      </c>
      <c r="D1465" s="483" t="s">
        <v>132</v>
      </c>
      <c r="E1465" s="484">
        <v>36782</v>
      </c>
      <c r="F1465" s="483" t="s">
        <v>276</v>
      </c>
      <c r="G1465" s="483">
        <v>120</v>
      </c>
      <c r="H1465" s="483" t="s">
        <v>420</v>
      </c>
      <c r="I1465" s="483" t="s">
        <v>32</v>
      </c>
      <c r="M1465" s="483" t="s">
        <v>32</v>
      </c>
      <c r="N1465" s="483">
        <v>126</v>
      </c>
      <c r="O1465" s="483" t="s">
        <v>32</v>
      </c>
    </row>
    <row r="1466" spans="1:15" ht="11.25">
      <c r="A1466" s="483">
        <v>12904</v>
      </c>
      <c r="B1466" s="483" t="s">
        <v>418</v>
      </c>
      <c r="C1466" s="483" t="s">
        <v>430</v>
      </c>
      <c r="D1466" s="483" t="s">
        <v>132</v>
      </c>
      <c r="E1466" s="484">
        <v>36958</v>
      </c>
      <c r="F1466" s="483" t="s">
        <v>276</v>
      </c>
      <c r="G1466" s="483">
        <v>1</v>
      </c>
      <c r="H1466" s="483" t="s">
        <v>420</v>
      </c>
      <c r="I1466" s="483" t="s">
        <v>32</v>
      </c>
      <c r="M1466" s="483" t="s">
        <v>32</v>
      </c>
      <c r="N1466" s="483">
        <v>126</v>
      </c>
      <c r="O1466" s="483" t="s">
        <v>32</v>
      </c>
    </row>
    <row r="1467" spans="1:18" ht="11.25">
      <c r="A1467" s="483">
        <v>12905</v>
      </c>
      <c r="B1467" s="483" t="s">
        <v>418</v>
      </c>
      <c r="C1467" s="483" t="s">
        <v>430</v>
      </c>
      <c r="D1467" s="483" t="s">
        <v>132</v>
      </c>
      <c r="E1467" s="484">
        <v>37024</v>
      </c>
      <c r="F1467" s="483" t="s">
        <v>276</v>
      </c>
      <c r="G1467" s="483">
        <v>1</v>
      </c>
      <c r="H1467" s="483" t="s">
        <v>420</v>
      </c>
      <c r="I1467" s="483" t="s">
        <v>32</v>
      </c>
      <c r="M1467" s="483" t="s">
        <v>32</v>
      </c>
      <c r="N1467" s="483">
        <v>126</v>
      </c>
      <c r="O1467" s="483" t="s">
        <v>32</v>
      </c>
      <c r="Q1467" s="486" t="s">
        <v>276</v>
      </c>
      <c r="R1467" s="486">
        <v>1</v>
      </c>
    </row>
    <row r="1468" ht="11.25">
      <c r="E1468" s="484"/>
    </row>
    <row r="1469" ht="11.25">
      <c r="E1469" s="484"/>
    </row>
    <row r="1470" spans="1:15" ht="11.25">
      <c r="A1470" s="483">
        <v>13031</v>
      </c>
      <c r="B1470" s="483" t="s">
        <v>418</v>
      </c>
      <c r="C1470" s="483" t="s">
        <v>430</v>
      </c>
      <c r="D1470" s="483" t="s">
        <v>455</v>
      </c>
      <c r="E1470" s="484">
        <v>36782</v>
      </c>
      <c r="F1470" s="483" t="s">
        <v>276</v>
      </c>
      <c r="G1470" s="483">
        <v>0.01</v>
      </c>
      <c r="H1470" s="483" t="s">
        <v>420</v>
      </c>
      <c r="I1470" s="483" t="s">
        <v>32</v>
      </c>
      <c r="M1470" s="483" t="s">
        <v>32</v>
      </c>
      <c r="N1470" s="483" t="s">
        <v>32</v>
      </c>
      <c r="O1470" s="483" t="s">
        <v>32</v>
      </c>
    </row>
    <row r="1471" spans="1:15" ht="11.25">
      <c r="A1471" s="483">
        <v>13033</v>
      </c>
      <c r="B1471" s="483" t="s">
        <v>418</v>
      </c>
      <c r="C1471" s="483" t="s">
        <v>430</v>
      </c>
      <c r="D1471" s="483" t="s">
        <v>455</v>
      </c>
      <c r="E1471" s="484">
        <v>36958</v>
      </c>
      <c r="F1471" s="483" t="s">
        <v>32</v>
      </c>
      <c r="G1471" s="483">
        <v>0.018</v>
      </c>
      <c r="H1471" s="483" t="s">
        <v>420</v>
      </c>
      <c r="I1471" s="483" t="s">
        <v>32</v>
      </c>
      <c r="M1471" s="483" t="s">
        <v>32</v>
      </c>
      <c r="N1471" s="483" t="s">
        <v>32</v>
      </c>
      <c r="O1471" s="483" t="s">
        <v>32</v>
      </c>
    </row>
    <row r="1472" spans="1:15" ht="11.25">
      <c r="A1472" s="483">
        <v>13035</v>
      </c>
      <c r="B1472" s="483" t="s">
        <v>418</v>
      </c>
      <c r="C1472" s="483" t="s">
        <v>430</v>
      </c>
      <c r="D1472" s="483" t="s">
        <v>455</v>
      </c>
      <c r="E1472" s="484">
        <v>37024</v>
      </c>
      <c r="F1472" s="483" t="s">
        <v>276</v>
      </c>
      <c r="G1472" s="483">
        <v>0.01</v>
      </c>
      <c r="H1472" s="483" t="s">
        <v>420</v>
      </c>
      <c r="I1472" s="483" t="s">
        <v>32</v>
      </c>
      <c r="M1472" s="483" t="s">
        <v>32</v>
      </c>
      <c r="N1472" s="483" t="s">
        <v>32</v>
      </c>
      <c r="O1472" s="483" t="s">
        <v>32</v>
      </c>
    </row>
    <row r="1473" spans="1:15" ht="11.25">
      <c r="A1473" s="483">
        <v>13032</v>
      </c>
      <c r="B1473" s="483" t="s">
        <v>418</v>
      </c>
      <c r="C1473" s="483" t="s">
        <v>431</v>
      </c>
      <c r="D1473" s="483" t="s">
        <v>455</v>
      </c>
      <c r="E1473" s="484">
        <v>36799</v>
      </c>
      <c r="F1473" s="483" t="s">
        <v>276</v>
      </c>
      <c r="G1473" s="483">
        <v>0.01</v>
      </c>
      <c r="H1473" s="483" t="s">
        <v>420</v>
      </c>
      <c r="I1473" s="483" t="s">
        <v>32</v>
      </c>
      <c r="M1473" s="483" t="s">
        <v>32</v>
      </c>
      <c r="N1473" s="483" t="s">
        <v>32</v>
      </c>
      <c r="O1473" s="483" t="s">
        <v>32</v>
      </c>
    </row>
    <row r="1474" spans="1:15" ht="11.25">
      <c r="A1474" s="483">
        <v>13034</v>
      </c>
      <c r="B1474" s="483" t="s">
        <v>418</v>
      </c>
      <c r="C1474" s="483" t="s">
        <v>431</v>
      </c>
      <c r="D1474" s="483" t="s">
        <v>455</v>
      </c>
      <c r="E1474" s="484">
        <v>36981</v>
      </c>
      <c r="F1474" s="483" t="s">
        <v>32</v>
      </c>
      <c r="G1474" s="483">
        <v>0.018</v>
      </c>
      <c r="H1474" s="483" t="s">
        <v>420</v>
      </c>
      <c r="I1474" s="483" t="s">
        <v>32</v>
      </c>
      <c r="M1474" s="483" t="s">
        <v>32</v>
      </c>
      <c r="N1474" s="483" t="s">
        <v>32</v>
      </c>
      <c r="O1474" s="483" t="s">
        <v>32</v>
      </c>
    </row>
    <row r="1475" spans="1:15" ht="11.25">
      <c r="A1475" s="483">
        <v>13036</v>
      </c>
      <c r="B1475" s="483" t="s">
        <v>418</v>
      </c>
      <c r="C1475" s="483" t="s">
        <v>431</v>
      </c>
      <c r="D1475" s="483" t="s">
        <v>455</v>
      </c>
      <c r="E1475" s="484">
        <v>37042</v>
      </c>
      <c r="F1475" s="483" t="s">
        <v>276</v>
      </c>
      <c r="G1475" s="483">
        <v>0.01</v>
      </c>
      <c r="H1475" s="483" t="s">
        <v>420</v>
      </c>
      <c r="I1475" s="483" t="s">
        <v>32</v>
      </c>
      <c r="J1475" s="485">
        <v>0.018</v>
      </c>
      <c r="K1475" s="485">
        <v>0.018</v>
      </c>
      <c r="L1475" s="485">
        <v>0.018</v>
      </c>
      <c r="M1475" s="483" t="s">
        <v>32</v>
      </c>
      <c r="N1475" s="483" t="s">
        <v>32</v>
      </c>
      <c r="O1475" s="483" t="s">
        <v>32</v>
      </c>
    </row>
    <row r="1476" ht="11.25">
      <c r="E1476" s="484"/>
    </row>
    <row r="1477" ht="11.25">
      <c r="E1477" s="484"/>
    </row>
    <row r="1478" spans="1:15" ht="11.25">
      <c r="A1478" s="483">
        <v>13027</v>
      </c>
      <c r="B1478" s="483" t="s">
        <v>418</v>
      </c>
      <c r="C1478" s="483" t="s">
        <v>430</v>
      </c>
      <c r="D1478" s="483" t="s">
        <v>456</v>
      </c>
      <c r="E1478" s="484">
        <v>36782</v>
      </c>
      <c r="F1478" s="483" t="s">
        <v>276</v>
      </c>
      <c r="G1478" s="483">
        <v>3</v>
      </c>
      <c r="H1478" s="483" t="s">
        <v>420</v>
      </c>
      <c r="I1478" s="483" t="s">
        <v>32</v>
      </c>
      <c r="M1478" s="483" t="s">
        <v>32</v>
      </c>
      <c r="N1478" s="483" t="s">
        <v>32</v>
      </c>
      <c r="O1478" s="483" t="s">
        <v>32</v>
      </c>
    </row>
    <row r="1479" spans="1:15" ht="11.25">
      <c r="A1479" s="483">
        <v>13029</v>
      </c>
      <c r="B1479" s="483" t="s">
        <v>418</v>
      </c>
      <c r="C1479" s="483" t="s">
        <v>430</v>
      </c>
      <c r="D1479" s="483" t="s">
        <v>456</v>
      </c>
      <c r="E1479" s="484">
        <v>36958</v>
      </c>
      <c r="F1479" s="483" t="s">
        <v>276</v>
      </c>
      <c r="G1479" s="483">
        <v>2</v>
      </c>
      <c r="H1479" s="483" t="s">
        <v>420</v>
      </c>
      <c r="I1479" s="483" t="s">
        <v>32</v>
      </c>
      <c r="M1479" s="483" t="s">
        <v>32</v>
      </c>
      <c r="N1479" s="483" t="s">
        <v>32</v>
      </c>
      <c r="O1479" s="483" t="s">
        <v>32</v>
      </c>
    </row>
    <row r="1480" spans="1:15" ht="11.25">
      <c r="A1480" s="483">
        <v>13028</v>
      </c>
      <c r="B1480" s="483" t="s">
        <v>418</v>
      </c>
      <c r="C1480" s="483" t="s">
        <v>431</v>
      </c>
      <c r="D1480" s="483" t="s">
        <v>456</v>
      </c>
      <c r="E1480" s="484">
        <v>36799</v>
      </c>
      <c r="F1480" s="483" t="s">
        <v>276</v>
      </c>
      <c r="G1480" s="483">
        <v>3</v>
      </c>
      <c r="H1480" s="483" t="s">
        <v>420</v>
      </c>
      <c r="I1480" s="483" t="s">
        <v>32</v>
      </c>
      <c r="M1480" s="483" t="s">
        <v>32</v>
      </c>
      <c r="N1480" s="483" t="s">
        <v>32</v>
      </c>
      <c r="O1480" s="483" t="s">
        <v>32</v>
      </c>
    </row>
    <row r="1481" spans="1:15" ht="11.25">
      <c r="A1481" s="483">
        <v>13030</v>
      </c>
      <c r="B1481" s="483" t="s">
        <v>418</v>
      </c>
      <c r="C1481" s="483" t="s">
        <v>431</v>
      </c>
      <c r="D1481" s="483" t="s">
        <v>456</v>
      </c>
      <c r="E1481" s="484">
        <v>36981</v>
      </c>
      <c r="F1481" s="483" t="s">
        <v>276</v>
      </c>
      <c r="G1481" s="483">
        <v>2</v>
      </c>
      <c r="H1481" s="483" t="s">
        <v>420</v>
      </c>
      <c r="I1481" s="483" t="s">
        <v>32</v>
      </c>
      <c r="M1481" s="483" t="s">
        <v>32</v>
      </c>
      <c r="N1481" s="483" t="s">
        <v>32</v>
      </c>
      <c r="O1481" s="483" t="s">
        <v>32</v>
      </c>
    </row>
    <row r="1482" ht="11.25">
      <c r="E1482" s="484"/>
    </row>
    <row r="1483" ht="11.25">
      <c r="E1483" s="484"/>
    </row>
    <row r="1484" spans="1:15" ht="11.25">
      <c r="A1484" s="483">
        <v>13020</v>
      </c>
      <c r="B1484" s="483" t="s">
        <v>418</v>
      </c>
      <c r="C1484" s="483" t="s">
        <v>430</v>
      </c>
      <c r="D1484" s="483" t="s">
        <v>457</v>
      </c>
      <c r="E1484" s="484">
        <v>36782</v>
      </c>
      <c r="F1484" s="483" t="s">
        <v>276</v>
      </c>
      <c r="G1484" s="483">
        <v>0.01</v>
      </c>
      <c r="H1484" s="483" t="s">
        <v>420</v>
      </c>
      <c r="I1484" s="483" t="s">
        <v>32</v>
      </c>
      <c r="M1484" s="483" t="s">
        <v>32</v>
      </c>
      <c r="N1484" s="483" t="s">
        <v>32</v>
      </c>
      <c r="O1484" s="483" t="s">
        <v>32</v>
      </c>
    </row>
    <row r="1485" spans="1:15" ht="11.25">
      <c r="A1485" s="483">
        <v>13021</v>
      </c>
      <c r="B1485" s="483" t="s">
        <v>418</v>
      </c>
      <c r="C1485" s="483" t="s">
        <v>430</v>
      </c>
      <c r="D1485" s="483" t="s">
        <v>457</v>
      </c>
      <c r="E1485" s="484">
        <v>36958</v>
      </c>
      <c r="F1485" s="483" t="s">
        <v>276</v>
      </c>
      <c r="G1485" s="483">
        <v>5</v>
      </c>
      <c r="H1485" s="483" t="s">
        <v>420</v>
      </c>
      <c r="I1485" s="483" t="s">
        <v>32</v>
      </c>
      <c r="M1485" s="483" t="s">
        <v>32</v>
      </c>
      <c r="N1485" s="483" t="s">
        <v>32</v>
      </c>
      <c r="O1485" s="483" t="s">
        <v>32</v>
      </c>
    </row>
    <row r="1486" spans="1:15" ht="11.25">
      <c r="A1486" s="483">
        <v>13022</v>
      </c>
      <c r="B1486" s="483" t="s">
        <v>418</v>
      </c>
      <c r="C1486" s="483" t="s">
        <v>430</v>
      </c>
      <c r="D1486" s="483" t="s">
        <v>457</v>
      </c>
      <c r="E1486" s="484">
        <v>37024</v>
      </c>
      <c r="F1486" s="483" t="s">
        <v>276</v>
      </c>
      <c r="G1486" s="483">
        <v>0.01</v>
      </c>
      <c r="H1486" s="483" t="s">
        <v>420</v>
      </c>
      <c r="I1486" s="483" t="s">
        <v>32</v>
      </c>
      <c r="M1486" s="483" t="s">
        <v>32</v>
      </c>
      <c r="N1486" s="483" t="s">
        <v>32</v>
      </c>
      <c r="O1486" s="483" t="s">
        <v>32</v>
      </c>
    </row>
    <row r="1487" ht="11.25">
      <c r="E1487" s="484"/>
    </row>
    <row r="1488" ht="11.25">
      <c r="E1488" s="484"/>
    </row>
    <row r="1489" spans="1:15" ht="11.25">
      <c r="A1489" s="483">
        <v>13023</v>
      </c>
      <c r="B1489" s="483" t="s">
        <v>418</v>
      </c>
      <c r="C1489" s="483" t="s">
        <v>430</v>
      </c>
      <c r="D1489" s="483" t="s">
        <v>458</v>
      </c>
      <c r="E1489" s="484">
        <v>36782</v>
      </c>
      <c r="F1489" s="483" t="s">
        <v>276</v>
      </c>
      <c r="G1489" s="483">
        <v>0.5</v>
      </c>
      <c r="H1489" s="483" t="s">
        <v>420</v>
      </c>
      <c r="I1489" s="483" t="s">
        <v>32</v>
      </c>
      <c r="M1489" s="483" t="s">
        <v>32</v>
      </c>
      <c r="N1489" s="483" t="s">
        <v>32</v>
      </c>
      <c r="O1489" s="483" t="s">
        <v>32</v>
      </c>
    </row>
    <row r="1490" spans="1:15" ht="11.25">
      <c r="A1490" s="483">
        <v>13025</v>
      </c>
      <c r="B1490" s="483" t="s">
        <v>418</v>
      </c>
      <c r="C1490" s="483" t="s">
        <v>430</v>
      </c>
      <c r="D1490" s="483" t="s">
        <v>458</v>
      </c>
      <c r="E1490" s="484">
        <v>36958</v>
      </c>
      <c r="F1490" s="483" t="s">
        <v>32</v>
      </c>
      <c r="G1490" s="483">
        <v>0.9</v>
      </c>
      <c r="H1490" s="483" t="s">
        <v>420</v>
      </c>
      <c r="I1490" s="483" t="s">
        <v>32</v>
      </c>
      <c r="M1490" s="483" t="s">
        <v>32</v>
      </c>
      <c r="N1490" s="483" t="s">
        <v>32</v>
      </c>
      <c r="O1490" s="483" t="s">
        <v>32</v>
      </c>
    </row>
    <row r="1491" spans="1:15" ht="11.25">
      <c r="A1491" s="483">
        <v>13024</v>
      </c>
      <c r="B1491" s="483" t="s">
        <v>418</v>
      </c>
      <c r="C1491" s="483" t="s">
        <v>431</v>
      </c>
      <c r="D1491" s="483" t="s">
        <v>458</v>
      </c>
      <c r="E1491" s="484">
        <v>36799</v>
      </c>
      <c r="F1491" s="483" t="s">
        <v>276</v>
      </c>
      <c r="G1491" s="483">
        <v>0.5</v>
      </c>
      <c r="H1491" s="483" t="s">
        <v>420</v>
      </c>
      <c r="I1491" s="483" t="s">
        <v>32</v>
      </c>
      <c r="M1491" s="483" t="s">
        <v>32</v>
      </c>
      <c r="N1491" s="483" t="s">
        <v>32</v>
      </c>
      <c r="O1491" s="483" t="s">
        <v>32</v>
      </c>
    </row>
    <row r="1492" spans="1:15" ht="11.25">
      <c r="A1492" s="483">
        <v>13026</v>
      </c>
      <c r="B1492" s="483" t="s">
        <v>418</v>
      </c>
      <c r="C1492" s="483" t="s">
        <v>431</v>
      </c>
      <c r="D1492" s="483" t="s">
        <v>458</v>
      </c>
      <c r="E1492" s="484">
        <v>36981</v>
      </c>
      <c r="F1492" s="483" t="s">
        <v>32</v>
      </c>
      <c r="G1492" s="483">
        <v>0.9</v>
      </c>
      <c r="H1492" s="483" t="s">
        <v>420</v>
      </c>
      <c r="I1492" s="483" t="s">
        <v>32</v>
      </c>
      <c r="M1492" s="483" t="s">
        <v>32</v>
      </c>
      <c r="N1492" s="483" t="s">
        <v>32</v>
      </c>
      <c r="O1492" s="483" t="s">
        <v>32</v>
      </c>
    </row>
    <row r="1493" ht="11.25">
      <c r="E1493" s="484"/>
    </row>
    <row r="1494" ht="11.25">
      <c r="E1494" s="484"/>
    </row>
    <row r="1495" spans="1:15" ht="11.25">
      <c r="A1495" s="483">
        <v>12731</v>
      </c>
      <c r="B1495" s="483" t="s">
        <v>418</v>
      </c>
      <c r="C1495" s="483" t="s">
        <v>419</v>
      </c>
      <c r="D1495" s="483" t="s">
        <v>459</v>
      </c>
      <c r="E1495" s="484">
        <v>36683</v>
      </c>
      <c r="F1495" s="483" t="s">
        <v>276</v>
      </c>
      <c r="G1495" s="483">
        <v>0.4</v>
      </c>
      <c r="H1495" s="483" t="s">
        <v>420</v>
      </c>
      <c r="I1495" s="483" t="s">
        <v>32</v>
      </c>
      <c r="M1495" s="483" t="s">
        <v>32</v>
      </c>
      <c r="N1495" s="483" t="s">
        <v>32</v>
      </c>
      <c r="O1495" s="483" t="s">
        <v>32</v>
      </c>
    </row>
    <row r="1496" spans="1:15" ht="11.25">
      <c r="A1496" s="483">
        <v>12733</v>
      </c>
      <c r="B1496" s="483" t="s">
        <v>418</v>
      </c>
      <c r="C1496" s="483" t="s">
        <v>419</v>
      </c>
      <c r="D1496" s="483" t="s">
        <v>459</v>
      </c>
      <c r="E1496" s="484">
        <v>36739</v>
      </c>
      <c r="F1496" s="483" t="s">
        <v>276</v>
      </c>
      <c r="G1496" s="483">
        <v>0.47</v>
      </c>
      <c r="H1496" s="483" t="s">
        <v>420</v>
      </c>
      <c r="I1496" s="483" t="s">
        <v>32</v>
      </c>
      <c r="M1496" s="483" t="s">
        <v>32</v>
      </c>
      <c r="N1496" s="483" t="s">
        <v>32</v>
      </c>
      <c r="O1496" s="483" t="s">
        <v>32</v>
      </c>
    </row>
    <row r="1497" spans="1:15" ht="11.25">
      <c r="A1497" s="483">
        <v>12735</v>
      </c>
      <c r="B1497" s="483" t="s">
        <v>418</v>
      </c>
      <c r="C1497" s="483" t="s">
        <v>419</v>
      </c>
      <c r="D1497" s="483" t="s">
        <v>459</v>
      </c>
      <c r="E1497" s="484">
        <v>36782</v>
      </c>
      <c r="F1497" s="483" t="s">
        <v>276</v>
      </c>
      <c r="G1497" s="483">
        <v>0.3</v>
      </c>
      <c r="H1497" s="483" t="s">
        <v>420</v>
      </c>
      <c r="I1497" s="483" t="s">
        <v>32</v>
      </c>
      <c r="M1497" s="483" t="s">
        <v>32</v>
      </c>
      <c r="N1497" s="483" t="s">
        <v>32</v>
      </c>
      <c r="O1497" s="483" t="s">
        <v>32</v>
      </c>
    </row>
    <row r="1498" spans="1:15" ht="11.25">
      <c r="A1498" s="483">
        <v>12737</v>
      </c>
      <c r="B1498" s="483" t="s">
        <v>418</v>
      </c>
      <c r="C1498" s="483" t="s">
        <v>419</v>
      </c>
      <c r="D1498" s="483" t="s">
        <v>459</v>
      </c>
      <c r="E1498" s="484">
        <v>36803</v>
      </c>
      <c r="F1498" s="483" t="s">
        <v>276</v>
      </c>
      <c r="G1498" s="483">
        <v>0.3</v>
      </c>
      <c r="H1498" s="483" t="s">
        <v>420</v>
      </c>
      <c r="I1498" s="483" t="s">
        <v>32</v>
      </c>
      <c r="M1498" s="483" t="s">
        <v>32</v>
      </c>
      <c r="N1498" s="483" t="s">
        <v>32</v>
      </c>
      <c r="O1498" s="483" t="s">
        <v>32</v>
      </c>
    </row>
    <row r="1499" spans="1:15" ht="11.25">
      <c r="A1499" s="483">
        <v>12739</v>
      </c>
      <c r="B1499" s="483" t="s">
        <v>418</v>
      </c>
      <c r="C1499" s="483" t="s">
        <v>419</v>
      </c>
      <c r="D1499" s="483" t="s">
        <v>459</v>
      </c>
      <c r="E1499" s="484">
        <v>36831</v>
      </c>
      <c r="F1499" s="483" t="s">
        <v>276</v>
      </c>
      <c r="G1499" s="483">
        <v>0.3</v>
      </c>
      <c r="H1499" s="483" t="s">
        <v>420</v>
      </c>
      <c r="I1499" s="483" t="s">
        <v>32</v>
      </c>
      <c r="M1499" s="483" t="s">
        <v>32</v>
      </c>
      <c r="N1499" s="483" t="s">
        <v>32</v>
      </c>
      <c r="O1499" s="483" t="s">
        <v>32</v>
      </c>
    </row>
    <row r="1500" spans="1:15" ht="11.25">
      <c r="A1500" s="483">
        <v>12741</v>
      </c>
      <c r="B1500" s="483" t="s">
        <v>418</v>
      </c>
      <c r="C1500" s="483" t="s">
        <v>419</v>
      </c>
      <c r="D1500" s="483" t="s">
        <v>459</v>
      </c>
      <c r="E1500" s="484">
        <v>36865</v>
      </c>
      <c r="F1500" s="483" t="s">
        <v>276</v>
      </c>
      <c r="G1500" s="483">
        <v>0.3</v>
      </c>
      <c r="H1500" s="483" t="s">
        <v>420</v>
      </c>
      <c r="I1500" s="483" t="s">
        <v>32</v>
      </c>
      <c r="M1500" s="483" t="s">
        <v>32</v>
      </c>
      <c r="N1500" s="483" t="s">
        <v>32</v>
      </c>
      <c r="O1500" s="483" t="s">
        <v>32</v>
      </c>
    </row>
    <row r="1501" spans="1:15" ht="11.25">
      <c r="A1501" s="483">
        <v>12743</v>
      </c>
      <c r="B1501" s="483" t="s">
        <v>418</v>
      </c>
      <c r="C1501" s="483" t="s">
        <v>419</v>
      </c>
      <c r="D1501" s="483" t="s">
        <v>459</v>
      </c>
      <c r="E1501" s="484">
        <v>36894</v>
      </c>
      <c r="F1501" s="483" t="s">
        <v>276</v>
      </c>
      <c r="G1501" s="483">
        <v>0.3</v>
      </c>
      <c r="H1501" s="483" t="s">
        <v>420</v>
      </c>
      <c r="I1501" s="483" t="s">
        <v>32</v>
      </c>
      <c r="M1501" s="483" t="s">
        <v>32</v>
      </c>
      <c r="N1501" s="483" t="s">
        <v>32</v>
      </c>
      <c r="O1501" s="483" t="s">
        <v>32</v>
      </c>
    </row>
    <row r="1502" spans="1:15" ht="11.25">
      <c r="A1502" s="483">
        <v>12745</v>
      </c>
      <c r="B1502" s="483" t="s">
        <v>418</v>
      </c>
      <c r="C1502" s="483" t="s">
        <v>419</v>
      </c>
      <c r="D1502" s="483" t="s">
        <v>459</v>
      </c>
      <c r="E1502" s="484">
        <v>36927</v>
      </c>
      <c r="F1502" s="483" t="s">
        <v>276</v>
      </c>
      <c r="G1502" s="483">
        <v>0.3</v>
      </c>
      <c r="H1502" s="483" t="s">
        <v>420</v>
      </c>
      <c r="I1502" s="483" t="s">
        <v>32</v>
      </c>
      <c r="M1502" s="483" t="s">
        <v>32</v>
      </c>
      <c r="N1502" s="483" t="s">
        <v>32</v>
      </c>
      <c r="O1502" s="483" t="s">
        <v>32</v>
      </c>
    </row>
    <row r="1503" spans="1:15" ht="11.25">
      <c r="A1503" s="483">
        <v>12747</v>
      </c>
      <c r="B1503" s="483" t="s">
        <v>418</v>
      </c>
      <c r="C1503" s="483" t="s">
        <v>419</v>
      </c>
      <c r="D1503" s="483" t="s">
        <v>459</v>
      </c>
      <c r="E1503" s="484">
        <v>36958</v>
      </c>
      <c r="F1503" s="483" t="s">
        <v>276</v>
      </c>
      <c r="G1503" s="483">
        <v>0.3</v>
      </c>
      <c r="H1503" s="483" t="s">
        <v>420</v>
      </c>
      <c r="I1503" s="483" t="s">
        <v>32</v>
      </c>
      <c r="M1503" s="483" t="s">
        <v>32</v>
      </c>
      <c r="N1503" s="483" t="s">
        <v>32</v>
      </c>
      <c r="O1503" s="483" t="s">
        <v>32</v>
      </c>
    </row>
    <row r="1504" spans="1:15" ht="11.25">
      <c r="A1504" s="483">
        <v>12749</v>
      </c>
      <c r="B1504" s="483" t="s">
        <v>418</v>
      </c>
      <c r="C1504" s="483" t="s">
        <v>419</v>
      </c>
      <c r="D1504" s="483" t="s">
        <v>459</v>
      </c>
      <c r="E1504" s="484">
        <v>36984</v>
      </c>
      <c r="F1504" s="483" t="s">
        <v>276</v>
      </c>
      <c r="G1504" s="483">
        <v>0.3</v>
      </c>
      <c r="H1504" s="483" t="s">
        <v>420</v>
      </c>
      <c r="I1504" s="483" t="s">
        <v>32</v>
      </c>
      <c r="M1504" s="483" t="s">
        <v>32</v>
      </c>
      <c r="N1504" s="483" t="s">
        <v>32</v>
      </c>
      <c r="O1504" s="483" t="s">
        <v>32</v>
      </c>
    </row>
    <row r="1505" spans="1:15" ht="11.25">
      <c r="A1505" s="483">
        <v>12751</v>
      </c>
      <c r="B1505" s="483" t="s">
        <v>418</v>
      </c>
      <c r="C1505" s="483" t="s">
        <v>419</v>
      </c>
      <c r="D1505" s="483" t="s">
        <v>459</v>
      </c>
      <c r="E1505" s="484">
        <v>37012</v>
      </c>
      <c r="F1505" s="483" t="s">
        <v>276</v>
      </c>
      <c r="G1505" s="483">
        <v>0.3</v>
      </c>
      <c r="H1505" s="483" t="s">
        <v>420</v>
      </c>
      <c r="I1505" s="483" t="s">
        <v>32</v>
      </c>
      <c r="M1505" s="483" t="s">
        <v>32</v>
      </c>
      <c r="N1505" s="483" t="s">
        <v>32</v>
      </c>
      <c r="O1505" s="483" t="s">
        <v>32</v>
      </c>
    </row>
    <row r="1506" spans="1:15" ht="11.25">
      <c r="A1506" s="483">
        <v>12753</v>
      </c>
      <c r="B1506" s="483" t="s">
        <v>418</v>
      </c>
      <c r="C1506" s="483" t="s">
        <v>419</v>
      </c>
      <c r="D1506" s="483" t="s">
        <v>459</v>
      </c>
      <c r="E1506" s="484">
        <v>37047</v>
      </c>
      <c r="F1506" s="483" t="s">
        <v>276</v>
      </c>
      <c r="G1506" s="483">
        <v>0.4</v>
      </c>
      <c r="H1506" s="483" t="s">
        <v>420</v>
      </c>
      <c r="I1506" s="483" t="s">
        <v>32</v>
      </c>
      <c r="M1506" s="483" t="s">
        <v>32</v>
      </c>
      <c r="N1506" s="483" t="s">
        <v>32</v>
      </c>
      <c r="O1506" s="483" t="s">
        <v>32</v>
      </c>
    </row>
    <row r="1507" spans="1:15" ht="11.25">
      <c r="A1507" s="483">
        <v>12755</v>
      </c>
      <c r="B1507" s="483" t="s">
        <v>418</v>
      </c>
      <c r="C1507" s="483" t="s">
        <v>419</v>
      </c>
      <c r="D1507" s="483" t="s">
        <v>459</v>
      </c>
      <c r="E1507" s="484">
        <v>37074</v>
      </c>
      <c r="F1507" s="483" t="s">
        <v>276</v>
      </c>
      <c r="G1507" s="483">
        <v>0.4</v>
      </c>
      <c r="H1507" s="483" t="s">
        <v>420</v>
      </c>
      <c r="I1507" s="483" t="s">
        <v>32</v>
      </c>
      <c r="M1507" s="483" t="s">
        <v>32</v>
      </c>
      <c r="N1507" s="483" t="s">
        <v>32</v>
      </c>
      <c r="O1507" s="483" t="s">
        <v>32</v>
      </c>
    </row>
    <row r="1508" spans="1:15" ht="11.25">
      <c r="A1508" s="483">
        <v>12757</v>
      </c>
      <c r="B1508" s="483" t="s">
        <v>418</v>
      </c>
      <c r="C1508" s="483" t="s">
        <v>419</v>
      </c>
      <c r="D1508" s="483" t="s">
        <v>459</v>
      </c>
      <c r="E1508" s="484">
        <v>37104</v>
      </c>
      <c r="F1508" s="483" t="s">
        <v>276</v>
      </c>
      <c r="G1508" s="483">
        <v>0.4</v>
      </c>
      <c r="H1508" s="483" t="s">
        <v>420</v>
      </c>
      <c r="I1508" s="483" t="s">
        <v>32</v>
      </c>
      <c r="M1508" s="483" t="s">
        <v>32</v>
      </c>
      <c r="N1508" s="483" t="s">
        <v>32</v>
      </c>
      <c r="O1508" s="483" t="s">
        <v>32</v>
      </c>
    </row>
    <row r="1509" spans="1:15" ht="11.25">
      <c r="A1509" s="483">
        <v>12759</v>
      </c>
      <c r="B1509" s="483" t="s">
        <v>418</v>
      </c>
      <c r="C1509" s="483" t="s">
        <v>419</v>
      </c>
      <c r="D1509" s="483" t="s">
        <v>459</v>
      </c>
      <c r="E1509" s="484">
        <v>37138</v>
      </c>
      <c r="F1509" s="483" t="s">
        <v>276</v>
      </c>
      <c r="G1509" s="483">
        <v>0.3</v>
      </c>
      <c r="H1509" s="483" t="s">
        <v>420</v>
      </c>
      <c r="I1509" s="483" t="s">
        <v>32</v>
      </c>
      <c r="M1509" s="483" t="s">
        <v>32</v>
      </c>
      <c r="N1509" s="483" t="s">
        <v>32</v>
      </c>
      <c r="O1509" s="483" t="s">
        <v>32</v>
      </c>
    </row>
    <row r="1510" spans="1:15" ht="11.25">
      <c r="A1510" s="483">
        <v>12761</v>
      </c>
      <c r="B1510" s="483" t="s">
        <v>418</v>
      </c>
      <c r="C1510" s="483" t="s">
        <v>419</v>
      </c>
      <c r="D1510" s="483" t="s">
        <v>459</v>
      </c>
      <c r="E1510" s="484">
        <v>37166</v>
      </c>
      <c r="F1510" s="483" t="s">
        <v>276</v>
      </c>
      <c r="G1510" s="483">
        <v>0.3</v>
      </c>
      <c r="H1510" s="483" t="s">
        <v>420</v>
      </c>
      <c r="I1510" s="483" t="s">
        <v>32</v>
      </c>
      <c r="M1510" s="483" t="s">
        <v>32</v>
      </c>
      <c r="N1510" s="483" t="s">
        <v>32</v>
      </c>
      <c r="O1510" s="483" t="s">
        <v>32</v>
      </c>
    </row>
    <row r="1511" spans="1:15" ht="11.25">
      <c r="A1511" s="483">
        <v>12763</v>
      </c>
      <c r="B1511" s="483" t="s">
        <v>418</v>
      </c>
      <c r="C1511" s="483" t="s">
        <v>419</v>
      </c>
      <c r="D1511" s="483" t="s">
        <v>459</v>
      </c>
      <c r="E1511" s="484">
        <v>37259</v>
      </c>
      <c r="F1511" s="483" t="s">
        <v>276</v>
      </c>
      <c r="G1511" s="483">
        <v>0.3</v>
      </c>
      <c r="H1511" s="483" t="s">
        <v>420</v>
      </c>
      <c r="I1511" s="483" t="s">
        <v>32</v>
      </c>
      <c r="M1511" s="483" t="s">
        <v>32</v>
      </c>
      <c r="N1511" s="483" t="s">
        <v>32</v>
      </c>
      <c r="O1511" s="483" t="s">
        <v>32</v>
      </c>
    </row>
    <row r="1512" spans="1:15" ht="11.25">
      <c r="A1512" s="483">
        <v>12765</v>
      </c>
      <c r="B1512" s="483" t="s">
        <v>418</v>
      </c>
      <c r="C1512" s="483" t="s">
        <v>419</v>
      </c>
      <c r="D1512" s="483" t="s">
        <v>459</v>
      </c>
      <c r="E1512" s="484">
        <v>37292</v>
      </c>
      <c r="F1512" s="483" t="s">
        <v>276</v>
      </c>
      <c r="G1512" s="483">
        <v>0.3</v>
      </c>
      <c r="H1512" s="483" t="s">
        <v>420</v>
      </c>
      <c r="I1512" s="483" t="s">
        <v>32</v>
      </c>
      <c r="M1512" s="483" t="s">
        <v>32</v>
      </c>
      <c r="N1512" s="483" t="s">
        <v>32</v>
      </c>
      <c r="O1512" s="483" t="s">
        <v>32</v>
      </c>
    </row>
    <row r="1513" spans="1:15" ht="11.25">
      <c r="A1513" s="483">
        <v>12767</v>
      </c>
      <c r="B1513" s="483" t="s">
        <v>418</v>
      </c>
      <c r="C1513" s="483" t="s">
        <v>419</v>
      </c>
      <c r="D1513" s="483" t="s">
        <v>459</v>
      </c>
      <c r="E1513" s="484">
        <v>37348</v>
      </c>
      <c r="F1513" s="483" t="s">
        <v>276</v>
      </c>
      <c r="G1513" s="483">
        <v>0.3</v>
      </c>
      <c r="H1513" s="483" t="s">
        <v>420</v>
      </c>
      <c r="I1513" s="483" t="s">
        <v>32</v>
      </c>
      <c r="M1513" s="483" t="s">
        <v>32</v>
      </c>
      <c r="N1513" s="483" t="s">
        <v>32</v>
      </c>
      <c r="O1513" s="483" t="s">
        <v>32</v>
      </c>
    </row>
    <row r="1514" spans="1:15" ht="11.25">
      <c r="A1514" s="483">
        <v>12769</v>
      </c>
      <c r="B1514" s="483" t="s">
        <v>418</v>
      </c>
      <c r="C1514" s="483" t="s">
        <v>419</v>
      </c>
      <c r="D1514" s="483" t="s">
        <v>459</v>
      </c>
      <c r="E1514" s="484">
        <v>37439</v>
      </c>
      <c r="F1514" s="483" t="s">
        <v>276</v>
      </c>
      <c r="G1514" s="483">
        <v>0.3</v>
      </c>
      <c r="H1514" s="483" t="s">
        <v>420</v>
      </c>
      <c r="I1514" s="483" t="s">
        <v>32</v>
      </c>
      <c r="M1514" s="483" t="s">
        <v>32</v>
      </c>
      <c r="N1514" s="483" t="s">
        <v>32</v>
      </c>
      <c r="O1514" s="483" t="s">
        <v>32</v>
      </c>
    </row>
    <row r="1515" spans="1:15" ht="11.25">
      <c r="A1515" s="483">
        <v>12771</v>
      </c>
      <c r="B1515" s="483" t="s">
        <v>418</v>
      </c>
      <c r="C1515" s="483" t="s">
        <v>419</v>
      </c>
      <c r="D1515" s="483" t="s">
        <v>459</v>
      </c>
      <c r="E1515" s="484">
        <v>37475</v>
      </c>
      <c r="F1515" s="483" t="s">
        <v>276</v>
      </c>
      <c r="G1515" s="483">
        <v>0.3</v>
      </c>
      <c r="H1515" s="483" t="s">
        <v>420</v>
      </c>
      <c r="I1515" s="483" t="s">
        <v>32</v>
      </c>
      <c r="M1515" s="483" t="s">
        <v>32</v>
      </c>
      <c r="N1515" s="483" t="s">
        <v>32</v>
      </c>
      <c r="O1515" s="483" t="s">
        <v>32</v>
      </c>
    </row>
    <row r="1516" spans="1:15" ht="11.25">
      <c r="A1516" s="483">
        <v>12773</v>
      </c>
      <c r="B1516" s="483" t="s">
        <v>418</v>
      </c>
      <c r="C1516" s="483" t="s">
        <v>419</v>
      </c>
      <c r="D1516" s="483" t="s">
        <v>459</v>
      </c>
      <c r="E1516" s="484">
        <v>37503</v>
      </c>
      <c r="F1516" s="483" t="s">
        <v>276</v>
      </c>
      <c r="G1516" s="483">
        <v>0.3</v>
      </c>
      <c r="H1516" s="483" t="s">
        <v>420</v>
      </c>
      <c r="I1516" s="483" t="s">
        <v>32</v>
      </c>
      <c r="M1516" s="483" t="s">
        <v>32</v>
      </c>
      <c r="N1516" s="483" t="s">
        <v>32</v>
      </c>
      <c r="O1516" s="483" t="s">
        <v>32</v>
      </c>
    </row>
    <row r="1517" spans="1:15" ht="11.25">
      <c r="A1517" s="483">
        <v>12775</v>
      </c>
      <c r="B1517" s="483" t="s">
        <v>418</v>
      </c>
      <c r="C1517" s="483" t="s">
        <v>419</v>
      </c>
      <c r="D1517" s="483" t="s">
        <v>459</v>
      </c>
      <c r="E1517" s="484">
        <v>37531</v>
      </c>
      <c r="F1517" s="483" t="s">
        <v>276</v>
      </c>
      <c r="G1517" s="483">
        <v>0.3</v>
      </c>
      <c r="H1517" s="483" t="s">
        <v>420</v>
      </c>
      <c r="I1517" s="483" t="s">
        <v>32</v>
      </c>
      <c r="M1517" s="483" t="s">
        <v>32</v>
      </c>
      <c r="N1517" s="483" t="s">
        <v>32</v>
      </c>
      <c r="O1517" s="483" t="s">
        <v>32</v>
      </c>
    </row>
    <row r="1518" spans="1:15" ht="11.25">
      <c r="A1518" s="483">
        <v>12777</v>
      </c>
      <c r="B1518" s="483" t="s">
        <v>418</v>
      </c>
      <c r="C1518" s="483" t="s">
        <v>419</v>
      </c>
      <c r="D1518" s="483" t="s">
        <v>459</v>
      </c>
      <c r="E1518" s="484">
        <v>37566</v>
      </c>
      <c r="F1518" s="483" t="s">
        <v>276</v>
      </c>
      <c r="G1518" s="483">
        <v>0.3</v>
      </c>
      <c r="H1518" s="483" t="s">
        <v>420</v>
      </c>
      <c r="I1518" s="483" t="s">
        <v>32</v>
      </c>
      <c r="M1518" s="483" t="s">
        <v>32</v>
      </c>
      <c r="N1518" s="483" t="s">
        <v>32</v>
      </c>
      <c r="O1518" s="483" t="s">
        <v>32</v>
      </c>
    </row>
    <row r="1519" spans="1:15" ht="11.25">
      <c r="A1519" s="483">
        <v>12779</v>
      </c>
      <c r="B1519" s="483" t="s">
        <v>418</v>
      </c>
      <c r="C1519" s="483" t="s">
        <v>419</v>
      </c>
      <c r="D1519" s="483" t="s">
        <v>459</v>
      </c>
      <c r="E1519" s="484">
        <v>37594</v>
      </c>
      <c r="F1519" s="483" t="s">
        <v>276</v>
      </c>
      <c r="G1519" s="483">
        <v>0.4</v>
      </c>
      <c r="H1519" s="483" t="s">
        <v>420</v>
      </c>
      <c r="I1519" s="483" t="s">
        <v>32</v>
      </c>
      <c r="M1519" s="483" t="s">
        <v>32</v>
      </c>
      <c r="N1519" s="483" t="s">
        <v>32</v>
      </c>
      <c r="O1519" s="483" t="s">
        <v>32</v>
      </c>
    </row>
    <row r="1520" spans="1:15" ht="11.25">
      <c r="A1520" s="483">
        <v>12781</v>
      </c>
      <c r="B1520" s="483" t="s">
        <v>418</v>
      </c>
      <c r="C1520" s="483" t="s">
        <v>419</v>
      </c>
      <c r="D1520" s="483" t="s">
        <v>459</v>
      </c>
      <c r="E1520" s="484">
        <v>37623</v>
      </c>
      <c r="F1520" s="483" t="s">
        <v>276</v>
      </c>
      <c r="G1520" s="483">
        <v>0.3</v>
      </c>
      <c r="H1520" s="483" t="s">
        <v>420</v>
      </c>
      <c r="I1520" s="483" t="s">
        <v>32</v>
      </c>
      <c r="M1520" s="483" t="s">
        <v>32</v>
      </c>
      <c r="N1520" s="483" t="s">
        <v>32</v>
      </c>
      <c r="O1520" s="483" t="s">
        <v>32</v>
      </c>
    </row>
    <row r="1521" spans="1:15" ht="11.25">
      <c r="A1521" s="483">
        <v>12783</v>
      </c>
      <c r="B1521" s="483" t="s">
        <v>418</v>
      </c>
      <c r="C1521" s="483" t="s">
        <v>419</v>
      </c>
      <c r="D1521" s="483" t="s">
        <v>459</v>
      </c>
      <c r="E1521" s="484">
        <v>37658</v>
      </c>
      <c r="F1521" s="483" t="s">
        <v>276</v>
      </c>
      <c r="G1521" s="483">
        <v>0.3</v>
      </c>
      <c r="H1521" s="483" t="s">
        <v>420</v>
      </c>
      <c r="I1521" s="483" t="s">
        <v>32</v>
      </c>
      <c r="M1521" s="483" t="s">
        <v>32</v>
      </c>
      <c r="N1521" s="483" t="s">
        <v>32</v>
      </c>
      <c r="O1521" s="483" t="s">
        <v>32</v>
      </c>
    </row>
    <row r="1522" ht="11.25">
      <c r="E1522" s="484"/>
    </row>
    <row r="1523" ht="11.25">
      <c r="E1523" s="484"/>
    </row>
    <row r="1524" spans="1:15" ht="11.25">
      <c r="A1524" s="483">
        <v>12732</v>
      </c>
      <c r="B1524" s="483" t="s">
        <v>418</v>
      </c>
      <c r="C1524" s="483" t="s">
        <v>421</v>
      </c>
      <c r="D1524" s="483" t="s">
        <v>459</v>
      </c>
      <c r="E1524" s="484">
        <v>36707</v>
      </c>
      <c r="F1524" s="483" t="s">
        <v>276</v>
      </c>
      <c r="G1524" s="483">
        <v>0.4</v>
      </c>
      <c r="H1524" s="483" t="s">
        <v>420</v>
      </c>
      <c r="I1524" s="483" t="s">
        <v>32</v>
      </c>
      <c r="M1524" s="483" t="s">
        <v>32</v>
      </c>
      <c r="N1524" s="483" t="s">
        <v>32</v>
      </c>
      <c r="O1524" s="483" t="s">
        <v>32</v>
      </c>
    </row>
    <row r="1525" spans="1:15" ht="11.25">
      <c r="A1525" s="483">
        <v>12734</v>
      </c>
      <c r="B1525" s="483" t="s">
        <v>418</v>
      </c>
      <c r="C1525" s="483" t="s">
        <v>421</v>
      </c>
      <c r="D1525" s="483" t="s">
        <v>459</v>
      </c>
      <c r="E1525" s="484">
        <v>36769</v>
      </c>
      <c r="F1525" s="483" t="s">
        <v>276</v>
      </c>
      <c r="G1525" s="483">
        <v>0.47</v>
      </c>
      <c r="H1525" s="483" t="s">
        <v>420</v>
      </c>
      <c r="I1525" s="483" t="s">
        <v>32</v>
      </c>
      <c r="M1525" s="483" t="s">
        <v>32</v>
      </c>
      <c r="N1525" s="483" t="s">
        <v>32</v>
      </c>
      <c r="O1525" s="483" t="s">
        <v>32</v>
      </c>
    </row>
    <row r="1526" spans="1:15" ht="11.25">
      <c r="A1526" s="483">
        <v>12736</v>
      </c>
      <c r="B1526" s="483" t="s">
        <v>418</v>
      </c>
      <c r="C1526" s="483" t="s">
        <v>421</v>
      </c>
      <c r="D1526" s="483" t="s">
        <v>459</v>
      </c>
      <c r="E1526" s="484">
        <v>36799</v>
      </c>
      <c r="F1526" s="483" t="s">
        <v>276</v>
      </c>
      <c r="G1526" s="483">
        <v>0.3</v>
      </c>
      <c r="H1526" s="483" t="s">
        <v>420</v>
      </c>
      <c r="I1526" s="483" t="s">
        <v>32</v>
      </c>
      <c r="M1526" s="483" t="s">
        <v>32</v>
      </c>
      <c r="N1526" s="483" t="s">
        <v>32</v>
      </c>
      <c r="O1526" s="483" t="s">
        <v>32</v>
      </c>
    </row>
    <row r="1527" spans="1:15" ht="11.25">
      <c r="A1527" s="483">
        <v>12738</v>
      </c>
      <c r="B1527" s="483" t="s">
        <v>418</v>
      </c>
      <c r="C1527" s="483" t="s">
        <v>421</v>
      </c>
      <c r="D1527" s="483" t="s">
        <v>459</v>
      </c>
      <c r="E1527" s="484">
        <v>36830</v>
      </c>
      <c r="F1527" s="483" t="s">
        <v>276</v>
      </c>
      <c r="G1527" s="483">
        <v>0.3</v>
      </c>
      <c r="H1527" s="483" t="s">
        <v>420</v>
      </c>
      <c r="I1527" s="483" t="s">
        <v>32</v>
      </c>
      <c r="M1527" s="483" t="s">
        <v>32</v>
      </c>
      <c r="N1527" s="483" t="s">
        <v>32</v>
      </c>
      <c r="O1527" s="483" t="s">
        <v>32</v>
      </c>
    </row>
    <row r="1528" spans="1:15" ht="11.25">
      <c r="A1528" s="483">
        <v>12740</v>
      </c>
      <c r="B1528" s="483" t="s">
        <v>418</v>
      </c>
      <c r="C1528" s="483" t="s">
        <v>421</v>
      </c>
      <c r="D1528" s="483" t="s">
        <v>459</v>
      </c>
      <c r="E1528" s="484">
        <v>36860</v>
      </c>
      <c r="F1528" s="483" t="s">
        <v>276</v>
      </c>
      <c r="G1528" s="483">
        <v>0.3</v>
      </c>
      <c r="H1528" s="483" t="s">
        <v>420</v>
      </c>
      <c r="I1528" s="483" t="s">
        <v>32</v>
      </c>
      <c r="M1528" s="483" t="s">
        <v>32</v>
      </c>
      <c r="N1528" s="483" t="s">
        <v>32</v>
      </c>
      <c r="O1528" s="483" t="s">
        <v>32</v>
      </c>
    </row>
    <row r="1529" spans="1:15" ht="11.25">
      <c r="A1529" s="483">
        <v>12742</v>
      </c>
      <c r="B1529" s="483" t="s">
        <v>418</v>
      </c>
      <c r="C1529" s="483" t="s">
        <v>421</v>
      </c>
      <c r="D1529" s="483" t="s">
        <v>459</v>
      </c>
      <c r="E1529" s="484">
        <v>36891</v>
      </c>
      <c r="F1529" s="483" t="s">
        <v>276</v>
      </c>
      <c r="G1529" s="483">
        <v>0.3</v>
      </c>
      <c r="H1529" s="483" t="s">
        <v>420</v>
      </c>
      <c r="I1529" s="483" t="s">
        <v>32</v>
      </c>
      <c r="M1529" s="483" t="s">
        <v>32</v>
      </c>
      <c r="N1529" s="483" t="s">
        <v>32</v>
      </c>
      <c r="O1529" s="483" t="s">
        <v>32</v>
      </c>
    </row>
    <row r="1530" spans="1:15" ht="11.25">
      <c r="A1530" s="483">
        <v>12744</v>
      </c>
      <c r="B1530" s="483" t="s">
        <v>418</v>
      </c>
      <c r="C1530" s="483" t="s">
        <v>421</v>
      </c>
      <c r="D1530" s="483" t="s">
        <v>459</v>
      </c>
      <c r="E1530" s="484">
        <v>36922</v>
      </c>
      <c r="F1530" s="483" t="s">
        <v>276</v>
      </c>
      <c r="G1530" s="483">
        <v>0.3</v>
      </c>
      <c r="H1530" s="483" t="s">
        <v>420</v>
      </c>
      <c r="I1530" s="483" t="s">
        <v>32</v>
      </c>
      <c r="M1530" s="483" t="s">
        <v>32</v>
      </c>
      <c r="N1530" s="483" t="s">
        <v>32</v>
      </c>
      <c r="O1530" s="483" t="s">
        <v>32</v>
      </c>
    </row>
    <row r="1531" spans="1:15" ht="11.25">
      <c r="A1531" s="483">
        <v>12746</v>
      </c>
      <c r="B1531" s="483" t="s">
        <v>418</v>
      </c>
      <c r="C1531" s="483" t="s">
        <v>421</v>
      </c>
      <c r="D1531" s="483" t="s">
        <v>459</v>
      </c>
      <c r="E1531" s="484">
        <v>36950</v>
      </c>
      <c r="F1531" s="483" t="s">
        <v>276</v>
      </c>
      <c r="G1531" s="483">
        <v>0.3</v>
      </c>
      <c r="H1531" s="483" t="s">
        <v>420</v>
      </c>
      <c r="I1531" s="483" t="s">
        <v>32</v>
      </c>
      <c r="M1531" s="483" t="s">
        <v>32</v>
      </c>
      <c r="N1531" s="483" t="s">
        <v>32</v>
      </c>
      <c r="O1531" s="483" t="s">
        <v>32</v>
      </c>
    </row>
    <row r="1532" spans="1:15" ht="11.25">
      <c r="A1532" s="483">
        <v>12748</v>
      </c>
      <c r="B1532" s="483" t="s">
        <v>418</v>
      </c>
      <c r="C1532" s="483" t="s">
        <v>421</v>
      </c>
      <c r="D1532" s="483" t="s">
        <v>459</v>
      </c>
      <c r="E1532" s="484">
        <v>36981</v>
      </c>
      <c r="F1532" s="483" t="s">
        <v>276</v>
      </c>
      <c r="G1532" s="483">
        <v>0.3</v>
      </c>
      <c r="H1532" s="483" t="s">
        <v>420</v>
      </c>
      <c r="I1532" s="483" t="s">
        <v>32</v>
      </c>
      <c r="M1532" s="483" t="s">
        <v>32</v>
      </c>
      <c r="N1532" s="483" t="s">
        <v>32</v>
      </c>
      <c r="O1532" s="483" t="s">
        <v>32</v>
      </c>
    </row>
    <row r="1533" spans="1:15" ht="11.25">
      <c r="A1533" s="483">
        <v>12750</v>
      </c>
      <c r="B1533" s="483" t="s">
        <v>418</v>
      </c>
      <c r="C1533" s="483" t="s">
        <v>421</v>
      </c>
      <c r="D1533" s="483" t="s">
        <v>459</v>
      </c>
      <c r="E1533" s="484">
        <v>37011</v>
      </c>
      <c r="F1533" s="483" t="s">
        <v>276</v>
      </c>
      <c r="G1533" s="483">
        <v>0.3</v>
      </c>
      <c r="H1533" s="483" t="s">
        <v>420</v>
      </c>
      <c r="I1533" s="483" t="s">
        <v>32</v>
      </c>
      <c r="M1533" s="483" t="s">
        <v>32</v>
      </c>
      <c r="N1533" s="483" t="s">
        <v>32</v>
      </c>
      <c r="O1533" s="483" t="s">
        <v>32</v>
      </c>
    </row>
    <row r="1534" spans="1:15" ht="11.25">
      <c r="A1534" s="483">
        <v>12752</v>
      </c>
      <c r="B1534" s="483" t="s">
        <v>418</v>
      </c>
      <c r="C1534" s="483" t="s">
        <v>421</v>
      </c>
      <c r="D1534" s="483" t="s">
        <v>459</v>
      </c>
      <c r="E1534" s="484">
        <v>37042</v>
      </c>
      <c r="F1534" s="483" t="s">
        <v>276</v>
      </c>
      <c r="G1534" s="483">
        <v>0.3</v>
      </c>
      <c r="H1534" s="483" t="s">
        <v>420</v>
      </c>
      <c r="I1534" s="483" t="s">
        <v>32</v>
      </c>
      <c r="M1534" s="483" t="s">
        <v>32</v>
      </c>
      <c r="N1534" s="483" t="s">
        <v>32</v>
      </c>
      <c r="O1534" s="483" t="s">
        <v>32</v>
      </c>
    </row>
    <row r="1535" spans="1:15" ht="11.25">
      <c r="A1535" s="483">
        <v>12754</v>
      </c>
      <c r="B1535" s="483" t="s">
        <v>418</v>
      </c>
      <c r="C1535" s="483" t="s">
        <v>421</v>
      </c>
      <c r="D1535" s="483" t="s">
        <v>459</v>
      </c>
      <c r="E1535" s="484">
        <v>37072</v>
      </c>
      <c r="F1535" s="483" t="s">
        <v>276</v>
      </c>
      <c r="G1535" s="483">
        <v>0.4</v>
      </c>
      <c r="H1535" s="483" t="s">
        <v>420</v>
      </c>
      <c r="I1535" s="483" t="s">
        <v>32</v>
      </c>
      <c r="M1535" s="483" t="s">
        <v>32</v>
      </c>
      <c r="N1535" s="483" t="s">
        <v>32</v>
      </c>
      <c r="O1535" s="483" t="s">
        <v>32</v>
      </c>
    </row>
    <row r="1536" spans="1:15" ht="11.25">
      <c r="A1536" s="483">
        <v>12756</v>
      </c>
      <c r="B1536" s="483" t="s">
        <v>418</v>
      </c>
      <c r="C1536" s="483" t="s">
        <v>421</v>
      </c>
      <c r="D1536" s="483" t="s">
        <v>459</v>
      </c>
      <c r="E1536" s="484">
        <v>37103</v>
      </c>
      <c r="F1536" s="483" t="s">
        <v>276</v>
      </c>
      <c r="G1536" s="483">
        <v>0.4</v>
      </c>
      <c r="H1536" s="483" t="s">
        <v>420</v>
      </c>
      <c r="I1536" s="483" t="s">
        <v>32</v>
      </c>
      <c r="M1536" s="483" t="s">
        <v>32</v>
      </c>
      <c r="N1536" s="483" t="s">
        <v>32</v>
      </c>
      <c r="O1536" s="483" t="s">
        <v>32</v>
      </c>
    </row>
    <row r="1537" spans="1:15" ht="11.25">
      <c r="A1537" s="483">
        <v>12758</v>
      </c>
      <c r="B1537" s="483" t="s">
        <v>418</v>
      </c>
      <c r="C1537" s="483" t="s">
        <v>421</v>
      </c>
      <c r="D1537" s="483" t="s">
        <v>459</v>
      </c>
      <c r="E1537" s="484">
        <v>37134</v>
      </c>
      <c r="F1537" s="483" t="s">
        <v>276</v>
      </c>
      <c r="G1537" s="483">
        <v>0.4</v>
      </c>
      <c r="H1537" s="483" t="s">
        <v>420</v>
      </c>
      <c r="I1537" s="483" t="s">
        <v>32</v>
      </c>
      <c r="M1537" s="483" t="s">
        <v>32</v>
      </c>
      <c r="N1537" s="483" t="s">
        <v>32</v>
      </c>
      <c r="O1537" s="483" t="s">
        <v>32</v>
      </c>
    </row>
    <row r="1538" spans="1:15" ht="11.25">
      <c r="A1538" s="483">
        <v>12760</v>
      </c>
      <c r="B1538" s="483" t="s">
        <v>418</v>
      </c>
      <c r="C1538" s="483" t="s">
        <v>421</v>
      </c>
      <c r="D1538" s="483" t="s">
        <v>459</v>
      </c>
      <c r="E1538" s="484">
        <v>37164</v>
      </c>
      <c r="F1538" s="483" t="s">
        <v>276</v>
      </c>
      <c r="G1538" s="483">
        <v>0.3</v>
      </c>
      <c r="H1538" s="483" t="s">
        <v>420</v>
      </c>
      <c r="I1538" s="483" t="s">
        <v>32</v>
      </c>
      <c r="M1538" s="483" t="s">
        <v>32</v>
      </c>
      <c r="N1538" s="483" t="s">
        <v>32</v>
      </c>
      <c r="O1538" s="483" t="s">
        <v>32</v>
      </c>
    </row>
    <row r="1539" spans="1:15" ht="11.25">
      <c r="A1539" s="483">
        <v>12762</v>
      </c>
      <c r="B1539" s="483" t="s">
        <v>418</v>
      </c>
      <c r="C1539" s="483" t="s">
        <v>421</v>
      </c>
      <c r="D1539" s="483" t="s">
        <v>459</v>
      </c>
      <c r="E1539" s="484">
        <v>37195</v>
      </c>
      <c r="F1539" s="483" t="s">
        <v>276</v>
      </c>
      <c r="G1539" s="483">
        <v>0.3</v>
      </c>
      <c r="H1539" s="483" t="s">
        <v>420</v>
      </c>
      <c r="I1539" s="483" t="s">
        <v>32</v>
      </c>
      <c r="M1539" s="483" t="s">
        <v>32</v>
      </c>
      <c r="N1539" s="483" t="s">
        <v>32</v>
      </c>
      <c r="O1539" s="483" t="s">
        <v>32</v>
      </c>
    </row>
    <row r="1540" spans="1:15" ht="11.25">
      <c r="A1540" s="483">
        <v>12764</v>
      </c>
      <c r="B1540" s="483" t="s">
        <v>418</v>
      </c>
      <c r="C1540" s="483" t="s">
        <v>421</v>
      </c>
      <c r="D1540" s="483" t="s">
        <v>459</v>
      </c>
      <c r="E1540" s="484">
        <v>37287</v>
      </c>
      <c r="F1540" s="483" t="s">
        <v>276</v>
      </c>
      <c r="G1540" s="483">
        <v>0.3</v>
      </c>
      <c r="H1540" s="483" t="s">
        <v>420</v>
      </c>
      <c r="I1540" s="483" t="s">
        <v>32</v>
      </c>
      <c r="M1540" s="483" t="s">
        <v>32</v>
      </c>
      <c r="N1540" s="483" t="s">
        <v>32</v>
      </c>
      <c r="O1540" s="483" t="s">
        <v>32</v>
      </c>
    </row>
    <row r="1541" spans="1:15" ht="11.25">
      <c r="A1541" s="483">
        <v>12766</v>
      </c>
      <c r="B1541" s="483" t="s">
        <v>418</v>
      </c>
      <c r="C1541" s="483" t="s">
        <v>421</v>
      </c>
      <c r="D1541" s="483" t="s">
        <v>459</v>
      </c>
      <c r="E1541" s="484">
        <v>37315</v>
      </c>
      <c r="F1541" s="483" t="s">
        <v>276</v>
      </c>
      <c r="G1541" s="483">
        <v>0.3</v>
      </c>
      <c r="H1541" s="483" t="s">
        <v>420</v>
      </c>
      <c r="I1541" s="483" t="s">
        <v>32</v>
      </c>
      <c r="M1541" s="483" t="s">
        <v>32</v>
      </c>
      <c r="N1541" s="483" t="s">
        <v>32</v>
      </c>
      <c r="O1541" s="483" t="s">
        <v>32</v>
      </c>
    </row>
    <row r="1542" spans="1:15" ht="11.25">
      <c r="A1542" s="483">
        <v>12768</v>
      </c>
      <c r="B1542" s="483" t="s">
        <v>418</v>
      </c>
      <c r="C1542" s="483" t="s">
        <v>421</v>
      </c>
      <c r="D1542" s="483" t="s">
        <v>459</v>
      </c>
      <c r="E1542" s="484">
        <v>37376</v>
      </c>
      <c r="F1542" s="483" t="s">
        <v>276</v>
      </c>
      <c r="G1542" s="483">
        <v>0.3</v>
      </c>
      <c r="H1542" s="483" t="s">
        <v>420</v>
      </c>
      <c r="I1542" s="483" t="s">
        <v>32</v>
      </c>
      <c r="M1542" s="483" t="s">
        <v>32</v>
      </c>
      <c r="N1542" s="483" t="s">
        <v>32</v>
      </c>
      <c r="O1542" s="483" t="s">
        <v>32</v>
      </c>
    </row>
    <row r="1543" spans="1:15" ht="11.25">
      <c r="A1543" s="483">
        <v>12770</v>
      </c>
      <c r="B1543" s="483" t="s">
        <v>418</v>
      </c>
      <c r="C1543" s="483" t="s">
        <v>421</v>
      </c>
      <c r="D1543" s="483" t="s">
        <v>459</v>
      </c>
      <c r="E1543" s="484">
        <v>37468</v>
      </c>
      <c r="F1543" s="483" t="s">
        <v>276</v>
      </c>
      <c r="G1543" s="483">
        <v>0.3</v>
      </c>
      <c r="H1543" s="483" t="s">
        <v>420</v>
      </c>
      <c r="I1543" s="483" t="s">
        <v>32</v>
      </c>
      <c r="M1543" s="483" t="s">
        <v>32</v>
      </c>
      <c r="N1543" s="483" t="s">
        <v>32</v>
      </c>
      <c r="O1543" s="483" t="s">
        <v>32</v>
      </c>
    </row>
    <row r="1544" spans="1:15" ht="11.25">
      <c r="A1544" s="483">
        <v>12772</v>
      </c>
      <c r="B1544" s="483" t="s">
        <v>418</v>
      </c>
      <c r="C1544" s="483" t="s">
        <v>421</v>
      </c>
      <c r="D1544" s="483" t="s">
        <v>459</v>
      </c>
      <c r="E1544" s="484">
        <v>37499</v>
      </c>
      <c r="F1544" s="483" t="s">
        <v>276</v>
      </c>
      <c r="G1544" s="483">
        <v>0.3</v>
      </c>
      <c r="H1544" s="483" t="s">
        <v>420</v>
      </c>
      <c r="I1544" s="483" t="s">
        <v>32</v>
      </c>
      <c r="M1544" s="483" t="s">
        <v>32</v>
      </c>
      <c r="N1544" s="483" t="s">
        <v>32</v>
      </c>
      <c r="O1544" s="483" t="s">
        <v>32</v>
      </c>
    </row>
    <row r="1545" spans="1:15" ht="11.25">
      <c r="A1545" s="483">
        <v>12774</v>
      </c>
      <c r="B1545" s="483" t="s">
        <v>418</v>
      </c>
      <c r="C1545" s="483" t="s">
        <v>421</v>
      </c>
      <c r="D1545" s="483" t="s">
        <v>459</v>
      </c>
      <c r="E1545" s="484">
        <v>37529</v>
      </c>
      <c r="F1545" s="483" t="s">
        <v>276</v>
      </c>
      <c r="G1545" s="483">
        <v>0.3</v>
      </c>
      <c r="H1545" s="483" t="s">
        <v>420</v>
      </c>
      <c r="I1545" s="483" t="s">
        <v>32</v>
      </c>
      <c r="M1545" s="483" t="s">
        <v>32</v>
      </c>
      <c r="N1545" s="483" t="s">
        <v>32</v>
      </c>
      <c r="O1545" s="483" t="s">
        <v>32</v>
      </c>
    </row>
    <row r="1546" spans="1:15" ht="11.25">
      <c r="A1546" s="483">
        <v>12776</v>
      </c>
      <c r="B1546" s="483" t="s">
        <v>418</v>
      </c>
      <c r="C1546" s="483" t="s">
        <v>421</v>
      </c>
      <c r="D1546" s="483" t="s">
        <v>459</v>
      </c>
      <c r="E1546" s="484">
        <v>37560</v>
      </c>
      <c r="F1546" s="483" t="s">
        <v>276</v>
      </c>
      <c r="G1546" s="483">
        <v>0.3</v>
      </c>
      <c r="H1546" s="483" t="s">
        <v>420</v>
      </c>
      <c r="I1546" s="483" t="s">
        <v>32</v>
      </c>
      <c r="M1546" s="483" t="s">
        <v>32</v>
      </c>
      <c r="N1546" s="483" t="s">
        <v>32</v>
      </c>
      <c r="O1546" s="483" t="s">
        <v>32</v>
      </c>
    </row>
    <row r="1547" spans="1:15" ht="11.25">
      <c r="A1547" s="483">
        <v>12778</v>
      </c>
      <c r="B1547" s="483" t="s">
        <v>418</v>
      </c>
      <c r="C1547" s="483" t="s">
        <v>421</v>
      </c>
      <c r="D1547" s="483" t="s">
        <v>459</v>
      </c>
      <c r="E1547" s="484">
        <v>37590</v>
      </c>
      <c r="F1547" s="483" t="s">
        <v>276</v>
      </c>
      <c r="G1547" s="483">
        <v>0.3</v>
      </c>
      <c r="H1547" s="483" t="s">
        <v>420</v>
      </c>
      <c r="I1547" s="483" t="s">
        <v>32</v>
      </c>
      <c r="M1547" s="483" t="s">
        <v>32</v>
      </c>
      <c r="N1547" s="483" t="s">
        <v>32</v>
      </c>
      <c r="O1547" s="483" t="s">
        <v>32</v>
      </c>
    </row>
    <row r="1548" spans="1:15" ht="11.25">
      <c r="A1548" s="483">
        <v>12780</v>
      </c>
      <c r="B1548" s="483" t="s">
        <v>418</v>
      </c>
      <c r="C1548" s="483" t="s">
        <v>421</v>
      </c>
      <c r="D1548" s="483" t="s">
        <v>459</v>
      </c>
      <c r="E1548" s="484">
        <v>37621</v>
      </c>
      <c r="F1548" s="483" t="s">
        <v>276</v>
      </c>
      <c r="G1548" s="483">
        <v>0.4</v>
      </c>
      <c r="H1548" s="483" t="s">
        <v>420</v>
      </c>
      <c r="I1548" s="483" t="s">
        <v>32</v>
      </c>
      <c r="M1548" s="483" t="s">
        <v>32</v>
      </c>
      <c r="N1548" s="483" t="s">
        <v>32</v>
      </c>
      <c r="O1548" s="483" t="s">
        <v>32</v>
      </c>
    </row>
    <row r="1549" spans="1:15" ht="11.25">
      <c r="A1549" s="483">
        <v>12782</v>
      </c>
      <c r="B1549" s="483" t="s">
        <v>418</v>
      </c>
      <c r="C1549" s="483" t="s">
        <v>421</v>
      </c>
      <c r="D1549" s="483" t="s">
        <v>459</v>
      </c>
      <c r="E1549" s="484">
        <v>37652</v>
      </c>
      <c r="F1549" s="483" t="s">
        <v>276</v>
      </c>
      <c r="G1549" s="483">
        <v>0.3</v>
      </c>
      <c r="H1549" s="483" t="s">
        <v>420</v>
      </c>
      <c r="I1549" s="483" t="s">
        <v>32</v>
      </c>
      <c r="M1549" s="483" t="s">
        <v>32</v>
      </c>
      <c r="N1549" s="483" t="s">
        <v>32</v>
      </c>
      <c r="O1549" s="483" t="s">
        <v>32</v>
      </c>
    </row>
    <row r="1550" spans="1:15" ht="11.25">
      <c r="A1550" s="483">
        <v>12784</v>
      </c>
      <c r="B1550" s="483" t="s">
        <v>418</v>
      </c>
      <c r="C1550" s="483" t="s">
        <v>421</v>
      </c>
      <c r="D1550" s="483" t="s">
        <v>459</v>
      </c>
      <c r="E1550" s="484">
        <v>37680</v>
      </c>
      <c r="F1550" s="483" t="s">
        <v>276</v>
      </c>
      <c r="G1550" s="483">
        <v>0.3</v>
      </c>
      <c r="H1550" s="483" t="s">
        <v>420</v>
      </c>
      <c r="I1550" s="483" t="s">
        <v>32</v>
      </c>
      <c r="M1550" s="483" t="s">
        <v>32</v>
      </c>
      <c r="N1550" s="483" t="s">
        <v>32</v>
      </c>
      <c r="O1550" s="483" t="s">
        <v>32</v>
      </c>
    </row>
    <row r="1551" ht="11.25">
      <c r="E1551" s="484"/>
    </row>
    <row r="1552" ht="11.25">
      <c r="E1552" s="484"/>
    </row>
    <row r="1553" spans="1:15" ht="11.25">
      <c r="A1553" s="483">
        <v>13012</v>
      </c>
      <c r="B1553" s="483" t="s">
        <v>418</v>
      </c>
      <c r="C1553" s="483" t="s">
        <v>430</v>
      </c>
      <c r="D1553" s="483" t="s">
        <v>460</v>
      </c>
      <c r="E1553" s="484">
        <v>36782</v>
      </c>
      <c r="F1553" s="483" t="s">
        <v>276</v>
      </c>
      <c r="G1553" s="483">
        <v>0.1</v>
      </c>
      <c r="H1553" s="483" t="s">
        <v>420</v>
      </c>
      <c r="I1553" s="483" t="s">
        <v>32</v>
      </c>
      <c r="M1553" s="483" t="s">
        <v>32</v>
      </c>
      <c r="N1553" s="483" t="s">
        <v>32</v>
      </c>
      <c r="O1553" s="483" t="s">
        <v>32</v>
      </c>
    </row>
    <row r="1554" spans="1:15" ht="11.25">
      <c r="A1554" s="483">
        <v>13014</v>
      </c>
      <c r="B1554" s="483" t="s">
        <v>418</v>
      </c>
      <c r="C1554" s="483" t="s">
        <v>430</v>
      </c>
      <c r="D1554" s="483" t="s">
        <v>460</v>
      </c>
      <c r="E1554" s="484">
        <v>36958</v>
      </c>
      <c r="F1554" s="483" t="s">
        <v>276</v>
      </c>
      <c r="G1554" s="483">
        <v>0.1</v>
      </c>
      <c r="H1554" s="483" t="s">
        <v>420</v>
      </c>
      <c r="I1554" s="483" t="s">
        <v>32</v>
      </c>
      <c r="M1554" s="483" t="s">
        <v>32</v>
      </c>
      <c r="N1554" s="483" t="s">
        <v>32</v>
      </c>
      <c r="O1554" s="483" t="s">
        <v>32</v>
      </c>
    </row>
    <row r="1555" spans="1:15" ht="11.25">
      <c r="A1555" s="483">
        <v>13013</v>
      </c>
      <c r="B1555" s="483" t="s">
        <v>418</v>
      </c>
      <c r="C1555" s="483" t="s">
        <v>431</v>
      </c>
      <c r="D1555" s="483" t="s">
        <v>460</v>
      </c>
      <c r="E1555" s="484">
        <v>36799</v>
      </c>
      <c r="F1555" s="483" t="s">
        <v>276</v>
      </c>
      <c r="G1555" s="483">
        <v>0.1</v>
      </c>
      <c r="H1555" s="483" t="s">
        <v>420</v>
      </c>
      <c r="I1555" s="483" t="s">
        <v>32</v>
      </c>
      <c r="M1555" s="483" t="s">
        <v>32</v>
      </c>
      <c r="N1555" s="483" t="s">
        <v>32</v>
      </c>
      <c r="O1555" s="483" t="s">
        <v>32</v>
      </c>
    </row>
    <row r="1556" spans="1:15" ht="11.25">
      <c r="A1556" s="483">
        <v>13015</v>
      </c>
      <c r="B1556" s="483" t="s">
        <v>418</v>
      </c>
      <c r="C1556" s="483" t="s">
        <v>431</v>
      </c>
      <c r="D1556" s="483" t="s">
        <v>460</v>
      </c>
      <c r="E1556" s="484">
        <v>36981</v>
      </c>
      <c r="F1556" s="483" t="s">
        <v>276</v>
      </c>
      <c r="G1556" s="483">
        <v>0.1</v>
      </c>
      <c r="H1556" s="483" t="s">
        <v>420</v>
      </c>
      <c r="I1556" s="483" t="s">
        <v>32</v>
      </c>
      <c r="M1556" s="483" t="s">
        <v>32</v>
      </c>
      <c r="N1556" s="483" t="s">
        <v>32</v>
      </c>
      <c r="O1556" s="483" t="s">
        <v>32</v>
      </c>
    </row>
    <row r="1557" ht="11.25">
      <c r="E1557" s="484"/>
    </row>
    <row r="1558" ht="11.25">
      <c r="E1558" s="484"/>
    </row>
    <row r="1559" ht="11.25">
      <c r="E1559" s="484"/>
    </row>
    <row r="1560" spans="1:15" ht="11.25">
      <c r="A1560" s="483">
        <v>12818</v>
      </c>
      <c r="B1560" s="483" t="s">
        <v>418</v>
      </c>
      <c r="C1560" s="483" t="s">
        <v>430</v>
      </c>
      <c r="D1560" s="483" t="s">
        <v>461</v>
      </c>
      <c r="E1560" s="484">
        <v>36782</v>
      </c>
      <c r="F1560" s="483" t="s">
        <v>276</v>
      </c>
      <c r="G1560" s="483">
        <v>1.42</v>
      </c>
      <c r="H1560" s="489" t="s">
        <v>462</v>
      </c>
      <c r="I1560" s="483" t="s">
        <v>32</v>
      </c>
      <c r="M1560" s="483" t="s">
        <v>32</v>
      </c>
      <c r="N1560" s="483" t="s">
        <v>463</v>
      </c>
      <c r="O1560" s="483" t="s">
        <v>32</v>
      </c>
    </row>
    <row r="1561" spans="1:15" ht="11.25">
      <c r="A1561" s="483">
        <v>12819</v>
      </c>
      <c r="B1561" s="483" t="s">
        <v>418</v>
      </c>
      <c r="C1561" s="483" t="s">
        <v>430</v>
      </c>
      <c r="D1561" s="483" t="s">
        <v>461</v>
      </c>
      <c r="E1561" s="484">
        <v>36958</v>
      </c>
      <c r="F1561" s="483" t="s">
        <v>276</v>
      </c>
      <c r="G1561" s="483">
        <v>10</v>
      </c>
      <c r="H1561" s="489" t="s">
        <v>462</v>
      </c>
      <c r="I1561" s="483" t="s">
        <v>32</v>
      </c>
      <c r="M1561" s="483" t="s">
        <v>32</v>
      </c>
      <c r="N1561" s="483" t="s">
        <v>463</v>
      </c>
      <c r="O1561" s="483" t="s">
        <v>32</v>
      </c>
    </row>
    <row r="1562" ht="11.25">
      <c r="E1562" s="484"/>
    </row>
    <row r="1563" spans="1:15" ht="11.25">
      <c r="A1563" s="483">
        <v>12820</v>
      </c>
      <c r="B1563" s="483" t="s">
        <v>418</v>
      </c>
      <c r="C1563" s="483" t="s">
        <v>430</v>
      </c>
      <c r="D1563" s="483" t="s">
        <v>464</v>
      </c>
      <c r="E1563" s="484">
        <v>36782</v>
      </c>
      <c r="F1563" s="483" t="s">
        <v>276</v>
      </c>
      <c r="G1563" s="483">
        <v>5.08</v>
      </c>
      <c r="H1563" s="489" t="s">
        <v>462</v>
      </c>
      <c r="I1563" s="483" t="s">
        <v>32</v>
      </c>
      <c r="M1563" s="483" t="s">
        <v>32</v>
      </c>
      <c r="N1563" s="483" t="s">
        <v>465</v>
      </c>
      <c r="O1563" s="483" t="s">
        <v>32</v>
      </c>
    </row>
    <row r="1564" spans="1:15" ht="11.25">
      <c r="A1564" s="483">
        <v>12821</v>
      </c>
      <c r="B1564" s="483" t="s">
        <v>418</v>
      </c>
      <c r="C1564" s="483" t="s">
        <v>430</v>
      </c>
      <c r="D1564" s="483" t="s">
        <v>464</v>
      </c>
      <c r="E1564" s="484">
        <v>36958</v>
      </c>
      <c r="F1564" s="483" t="s">
        <v>276</v>
      </c>
      <c r="G1564" s="483">
        <v>52</v>
      </c>
      <c r="H1564" s="489" t="s">
        <v>462</v>
      </c>
      <c r="I1564" s="483" t="s">
        <v>32</v>
      </c>
      <c r="M1564" s="483" t="s">
        <v>32</v>
      </c>
      <c r="N1564" s="483" t="s">
        <v>465</v>
      </c>
      <c r="O1564" s="483" t="s">
        <v>32</v>
      </c>
    </row>
    <row r="1565" ht="11.25">
      <c r="E1565" s="484"/>
    </row>
    <row r="1566" spans="1:15" ht="11.25">
      <c r="A1566" s="483">
        <v>12822</v>
      </c>
      <c r="B1566" s="483" t="s">
        <v>418</v>
      </c>
      <c r="C1566" s="483" t="s">
        <v>430</v>
      </c>
      <c r="D1566" s="483" t="s">
        <v>466</v>
      </c>
      <c r="E1566" s="484">
        <v>36782</v>
      </c>
      <c r="F1566" s="483" t="s">
        <v>276</v>
      </c>
      <c r="G1566" s="483">
        <v>2.24</v>
      </c>
      <c r="H1566" s="489" t="s">
        <v>462</v>
      </c>
      <c r="I1566" s="483" t="s">
        <v>32</v>
      </c>
      <c r="M1566" s="483" t="s">
        <v>32</v>
      </c>
      <c r="N1566" s="483" t="s">
        <v>467</v>
      </c>
      <c r="O1566" s="483" t="s">
        <v>32</v>
      </c>
    </row>
    <row r="1567" spans="1:15" ht="11.25">
      <c r="A1567" s="483">
        <v>12823</v>
      </c>
      <c r="B1567" s="483" t="s">
        <v>418</v>
      </c>
      <c r="C1567" s="483" t="s">
        <v>430</v>
      </c>
      <c r="D1567" s="483" t="s">
        <v>466</v>
      </c>
      <c r="E1567" s="484">
        <v>36958</v>
      </c>
      <c r="F1567" s="483" t="s">
        <v>276</v>
      </c>
      <c r="G1567" s="483">
        <v>52</v>
      </c>
      <c r="H1567" s="489" t="s">
        <v>462</v>
      </c>
      <c r="I1567" s="483" t="s">
        <v>32</v>
      </c>
      <c r="M1567" s="483" t="s">
        <v>32</v>
      </c>
      <c r="N1567" s="483" t="s">
        <v>467</v>
      </c>
      <c r="O1567" s="483" t="s">
        <v>32</v>
      </c>
    </row>
    <row r="1568" ht="11.25">
      <c r="E1568" s="484"/>
    </row>
    <row r="1569" spans="1:15" ht="11.25">
      <c r="A1569" s="483">
        <v>12824</v>
      </c>
      <c r="B1569" s="483" t="s">
        <v>418</v>
      </c>
      <c r="C1569" s="483" t="s">
        <v>430</v>
      </c>
      <c r="D1569" s="483" t="s">
        <v>468</v>
      </c>
      <c r="E1569" s="484">
        <v>36782</v>
      </c>
      <c r="F1569" s="483" t="s">
        <v>276</v>
      </c>
      <c r="G1569" s="483">
        <v>2.68</v>
      </c>
      <c r="H1569" s="489" t="s">
        <v>462</v>
      </c>
      <c r="I1569" s="483" t="s">
        <v>32</v>
      </c>
      <c r="M1569" s="483" t="s">
        <v>32</v>
      </c>
      <c r="N1569" s="483" t="s">
        <v>469</v>
      </c>
      <c r="O1569" s="483" t="s">
        <v>32</v>
      </c>
    </row>
    <row r="1570" spans="1:15" ht="11.25">
      <c r="A1570" s="483">
        <v>12825</v>
      </c>
      <c r="B1570" s="483" t="s">
        <v>418</v>
      </c>
      <c r="C1570" s="483" t="s">
        <v>430</v>
      </c>
      <c r="D1570" s="483" t="s">
        <v>468</v>
      </c>
      <c r="E1570" s="484">
        <v>36958</v>
      </c>
      <c r="F1570" s="483" t="s">
        <v>276</v>
      </c>
      <c r="G1570" s="483">
        <v>52</v>
      </c>
      <c r="H1570" s="489" t="s">
        <v>462</v>
      </c>
      <c r="I1570" s="483" t="s">
        <v>32</v>
      </c>
      <c r="M1570" s="483" t="s">
        <v>32</v>
      </c>
      <c r="N1570" s="483" t="s">
        <v>469</v>
      </c>
      <c r="O1570" s="483" t="s">
        <v>32</v>
      </c>
    </row>
    <row r="1571" ht="11.25">
      <c r="E1571" s="484"/>
    </row>
    <row r="1572" spans="1:15" ht="11.25">
      <c r="A1572" s="483">
        <v>12826</v>
      </c>
      <c r="B1572" s="483" t="s">
        <v>418</v>
      </c>
      <c r="C1572" s="483" t="s">
        <v>430</v>
      </c>
      <c r="D1572" s="483" t="s">
        <v>470</v>
      </c>
      <c r="E1572" s="484">
        <v>36782</v>
      </c>
      <c r="F1572" s="483" t="s">
        <v>276</v>
      </c>
      <c r="G1572" s="483">
        <v>2.3</v>
      </c>
      <c r="H1572" s="489" t="s">
        <v>462</v>
      </c>
      <c r="I1572" s="483" t="s">
        <v>32</v>
      </c>
      <c r="M1572" s="483" t="s">
        <v>32</v>
      </c>
      <c r="N1572" s="483" t="s">
        <v>471</v>
      </c>
      <c r="O1572" s="483" t="s">
        <v>32</v>
      </c>
    </row>
    <row r="1573" spans="1:15" ht="11.25">
      <c r="A1573" s="483">
        <v>12827</v>
      </c>
      <c r="B1573" s="483" t="s">
        <v>418</v>
      </c>
      <c r="C1573" s="483" t="s">
        <v>430</v>
      </c>
      <c r="D1573" s="483" t="s">
        <v>470</v>
      </c>
      <c r="E1573" s="484">
        <v>36958</v>
      </c>
      <c r="F1573" s="483" t="s">
        <v>276</v>
      </c>
      <c r="G1573" s="483">
        <v>52</v>
      </c>
      <c r="H1573" s="489" t="s">
        <v>462</v>
      </c>
      <c r="I1573" s="483" t="s">
        <v>32</v>
      </c>
      <c r="M1573" s="483" t="s">
        <v>32</v>
      </c>
      <c r="N1573" s="483" t="s">
        <v>471</v>
      </c>
      <c r="O1573" s="483" t="s">
        <v>32</v>
      </c>
    </row>
    <row r="1574" ht="11.25">
      <c r="E1574" s="484"/>
    </row>
    <row r="1575" spans="1:19" ht="11.25">
      <c r="A1575" s="483">
        <v>12828</v>
      </c>
      <c r="B1575" s="483" t="s">
        <v>418</v>
      </c>
      <c r="C1575" s="483" t="s">
        <v>430</v>
      </c>
      <c r="D1575" s="483" t="s">
        <v>472</v>
      </c>
      <c r="E1575" s="484">
        <v>36782</v>
      </c>
      <c r="F1575" s="483" t="s">
        <v>32</v>
      </c>
      <c r="G1575" s="483">
        <v>6.18</v>
      </c>
      <c r="H1575" s="489" t="s">
        <v>462</v>
      </c>
      <c r="I1575" s="483" t="s">
        <v>32</v>
      </c>
      <c r="M1575" s="483" t="s">
        <v>32</v>
      </c>
      <c r="N1575" s="483" t="s">
        <v>473</v>
      </c>
      <c r="O1575" s="483" t="s">
        <v>32</v>
      </c>
      <c r="P1575" s="486" t="s">
        <v>474</v>
      </c>
      <c r="S1575" s="483">
        <v>6.18E-08</v>
      </c>
    </row>
    <row r="1576" spans="1:15" ht="11.25">
      <c r="A1576" s="483">
        <v>12829</v>
      </c>
      <c r="B1576" s="483" t="s">
        <v>418</v>
      </c>
      <c r="C1576" s="483" t="s">
        <v>430</v>
      </c>
      <c r="D1576" s="483" t="s">
        <v>472</v>
      </c>
      <c r="E1576" s="484">
        <v>36958</v>
      </c>
      <c r="F1576" s="483" t="s">
        <v>276</v>
      </c>
      <c r="G1576" s="483">
        <v>52</v>
      </c>
      <c r="H1576" s="489" t="s">
        <v>462</v>
      </c>
      <c r="I1576" s="483" t="s">
        <v>32</v>
      </c>
      <c r="M1576" s="483" t="s">
        <v>32</v>
      </c>
      <c r="N1576" s="483" t="s">
        <v>473</v>
      </c>
      <c r="O1576" s="483" t="s">
        <v>32</v>
      </c>
    </row>
    <row r="1577" ht="11.25">
      <c r="E1577" s="484"/>
    </row>
    <row r="1578" spans="1:20" ht="11.25">
      <c r="A1578" s="483">
        <v>12830</v>
      </c>
      <c r="B1578" s="483" t="s">
        <v>418</v>
      </c>
      <c r="C1578" s="483" t="s">
        <v>430</v>
      </c>
      <c r="D1578" s="483" t="s">
        <v>475</v>
      </c>
      <c r="E1578" s="484">
        <v>36782</v>
      </c>
      <c r="F1578" s="483" t="s">
        <v>32</v>
      </c>
      <c r="G1578" s="483">
        <v>28.6</v>
      </c>
      <c r="H1578" s="489" t="s">
        <v>462</v>
      </c>
      <c r="I1578" s="483" t="s">
        <v>32</v>
      </c>
      <c r="M1578" s="483" t="s">
        <v>32</v>
      </c>
      <c r="N1578" s="483" t="s">
        <v>476</v>
      </c>
      <c r="O1578" s="483" t="s">
        <v>32</v>
      </c>
      <c r="P1578" s="486" t="s">
        <v>477</v>
      </c>
      <c r="S1578" s="483">
        <v>2.86E-09</v>
      </c>
      <c r="T1578" s="490">
        <v>6.466E-08</v>
      </c>
    </row>
    <row r="1579" spans="1:15" ht="11.25">
      <c r="A1579" s="483">
        <v>12831</v>
      </c>
      <c r="B1579" s="483" t="s">
        <v>418</v>
      </c>
      <c r="C1579" s="483" t="s">
        <v>430</v>
      </c>
      <c r="D1579" s="483" t="s">
        <v>475</v>
      </c>
      <c r="E1579" s="484">
        <v>36958</v>
      </c>
      <c r="F1579" s="483" t="s">
        <v>276</v>
      </c>
      <c r="G1579" s="483">
        <v>103</v>
      </c>
      <c r="H1579" s="489" t="s">
        <v>462</v>
      </c>
      <c r="I1579" s="483" t="s">
        <v>32</v>
      </c>
      <c r="M1579" s="483" t="s">
        <v>32</v>
      </c>
      <c r="N1579" s="483" t="s">
        <v>476</v>
      </c>
      <c r="O1579" s="483" t="s">
        <v>32</v>
      </c>
    </row>
    <row r="1580" ht="11.25">
      <c r="E1580" s="484"/>
    </row>
    <row r="1581" spans="1:15" ht="11.25">
      <c r="A1581" s="483">
        <v>12832</v>
      </c>
      <c r="B1581" s="483" t="s">
        <v>418</v>
      </c>
      <c r="C1581" s="483" t="s">
        <v>430</v>
      </c>
      <c r="D1581" s="483" t="s">
        <v>478</v>
      </c>
      <c r="E1581" s="484">
        <v>36782</v>
      </c>
      <c r="F1581" s="483" t="s">
        <v>276</v>
      </c>
      <c r="G1581" s="483">
        <v>1.22</v>
      </c>
      <c r="H1581" s="489" t="s">
        <v>462</v>
      </c>
      <c r="I1581" s="483" t="s">
        <v>32</v>
      </c>
      <c r="M1581" s="483" t="s">
        <v>32</v>
      </c>
      <c r="N1581" s="483" t="s">
        <v>479</v>
      </c>
      <c r="O1581" s="483" t="s">
        <v>32</v>
      </c>
    </row>
    <row r="1582" spans="1:15" ht="11.25">
      <c r="A1582" s="483">
        <v>12833</v>
      </c>
      <c r="B1582" s="483" t="s">
        <v>418</v>
      </c>
      <c r="C1582" s="483" t="s">
        <v>430</v>
      </c>
      <c r="D1582" s="483" t="s">
        <v>478</v>
      </c>
      <c r="E1582" s="484">
        <v>36958</v>
      </c>
      <c r="F1582" s="483" t="s">
        <v>276</v>
      </c>
      <c r="G1582" s="483">
        <v>10</v>
      </c>
      <c r="H1582" s="489" t="s">
        <v>462</v>
      </c>
      <c r="I1582" s="483" t="s">
        <v>32</v>
      </c>
      <c r="M1582" s="483" t="s">
        <v>32</v>
      </c>
      <c r="N1582" s="483" t="s">
        <v>479</v>
      </c>
      <c r="O1582" s="483" t="s">
        <v>32</v>
      </c>
    </row>
    <row r="1583" ht="11.25">
      <c r="E1583" s="484"/>
    </row>
    <row r="1584" spans="1:15" ht="11.25">
      <c r="A1584" s="483">
        <v>12834</v>
      </c>
      <c r="B1584" s="483" t="s">
        <v>418</v>
      </c>
      <c r="C1584" s="483" t="s">
        <v>430</v>
      </c>
      <c r="D1584" s="483" t="s">
        <v>480</v>
      </c>
      <c r="E1584" s="484">
        <v>36782</v>
      </c>
      <c r="F1584" s="483" t="s">
        <v>276</v>
      </c>
      <c r="G1584" s="483">
        <v>1.59</v>
      </c>
      <c r="H1584" s="489" t="s">
        <v>462</v>
      </c>
      <c r="I1584" s="483" t="s">
        <v>32</v>
      </c>
      <c r="M1584" s="483" t="s">
        <v>32</v>
      </c>
      <c r="N1584" s="483" t="s">
        <v>481</v>
      </c>
      <c r="O1584" s="483" t="s">
        <v>32</v>
      </c>
    </row>
    <row r="1585" spans="1:15" ht="11.25">
      <c r="A1585" s="483">
        <v>12835</v>
      </c>
      <c r="B1585" s="483" t="s">
        <v>418</v>
      </c>
      <c r="C1585" s="483" t="s">
        <v>430</v>
      </c>
      <c r="D1585" s="483" t="s">
        <v>480</v>
      </c>
      <c r="E1585" s="484">
        <v>36958</v>
      </c>
      <c r="F1585" s="483" t="s">
        <v>276</v>
      </c>
      <c r="G1585" s="483">
        <v>52</v>
      </c>
      <c r="H1585" s="489" t="s">
        <v>462</v>
      </c>
      <c r="I1585" s="483" t="s">
        <v>32</v>
      </c>
      <c r="M1585" s="483" t="s">
        <v>32</v>
      </c>
      <c r="N1585" s="483" t="s">
        <v>481</v>
      </c>
      <c r="O1585" s="483" t="s">
        <v>32</v>
      </c>
    </row>
    <row r="1586" ht="11.25">
      <c r="E1586" s="484"/>
    </row>
    <row r="1587" spans="1:15" ht="11.25">
      <c r="A1587" s="483">
        <v>12836</v>
      </c>
      <c r="B1587" s="483" t="s">
        <v>418</v>
      </c>
      <c r="C1587" s="483" t="s">
        <v>430</v>
      </c>
      <c r="D1587" s="483" t="s">
        <v>482</v>
      </c>
      <c r="E1587" s="484">
        <v>36782</v>
      </c>
      <c r="F1587" s="483" t="s">
        <v>276</v>
      </c>
      <c r="G1587" s="483">
        <v>1.68</v>
      </c>
      <c r="H1587" s="489" t="s">
        <v>462</v>
      </c>
      <c r="I1587" s="483" t="s">
        <v>32</v>
      </c>
      <c r="M1587" s="483" t="s">
        <v>32</v>
      </c>
      <c r="N1587" s="483" t="s">
        <v>483</v>
      </c>
      <c r="O1587" s="483" t="s">
        <v>32</v>
      </c>
    </row>
    <row r="1588" spans="1:15" ht="11.25">
      <c r="A1588" s="483">
        <v>12837</v>
      </c>
      <c r="B1588" s="483" t="s">
        <v>418</v>
      </c>
      <c r="C1588" s="483" t="s">
        <v>430</v>
      </c>
      <c r="D1588" s="483" t="s">
        <v>482</v>
      </c>
      <c r="E1588" s="484">
        <v>36958</v>
      </c>
      <c r="F1588" s="483" t="s">
        <v>276</v>
      </c>
      <c r="G1588" s="483">
        <v>52</v>
      </c>
      <c r="H1588" s="489" t="s">
        <v>462</v>
      </c>
      <c r="I1588" s="483" t="s">
        <v>32</v>
      </c>
      <c r="M1588" s="483" t="s">
        <v>32</v>
      </c>
      <c r="N1588" s="483" t="s">
        <v>483</v>
      </c>
      <c r="O1588" s="483" t="s">
        <v>32</v>
      </c>
    </row>
    <row r="1589" ht="11.25">
      <c r="E1589" s="484"/>
    </row>
    <row r="1590" spans="1:15" ht="11.25">
      <c r="A1590" s="483">
        <v>12838</v>
      </c>
      <c r="B1590" s="483" t="s">
        <v>418</v>
      </c>
      <c r="C1590" s="483" t="s">
        <v>430</v>
      </c>
      <c r="D1590" s="483" t="s">
        <v>484</v>
      </c>
      <c r="E1590" s="484">
        <v>36782</v>
      </c>
      <c r="F1590" s="483" t="s">
        <v>276</v>
      </c>
      <c r="G1590" s="483">
        <v>1.32</v>
      </c>
      <c r="H1590" s="489" t="s">
        <v>462</v>
      </c>
      <c r="I1590" s="483" t="s">
        <v>32</v>
      </c>
      <c r="M1590" s="483" t="s">
        <v>32</v>
      </c>
      <c r="N1590" s="483" t="s">
        <v>485</v>
      </c>
      <c r="O1590" s="483" t="s">
        <v>32</v>
      </c>
    </row>
    <row r="1591" spans="1:15" ht="11.25">
      <c r="A1591" s="483">
        <v>12839</v>
      </c>
      <c r="B1591" s="483" t="s">
        <v>418</v>
      </c>
      <c r="C1591" s="483" t="s">
        <v>430</v>
      </c>
      <c r="D1591" s="483" t="s">
        <v>484</v>
      </c>
      <c r="E1591" s="484">
        <v>36958</v>
      </c>
      <c r="F1591" s="483" t="s">
        <v>276</v>
      </c>
      <c r="G1591" s="483">
        <v>52</v>
      </c>
      <c r="H1591" s="489" t="s">
        <v>462</v>
      </c>
      <c r="I1591" s="483" t="s">
        <v>32</v>
      </c>
      <c r="M1591" s="483" t="s">
        <v>32</v>
      </c>
      <c r="N1591" s="483" t="s">
        <v>485</v>
      </c>
      <c r="O1591" s="483" t="s">
        <v>32</v>
      </c>
    </row>
    <row r="1592" ht="11.25">
      <c r="E1592" s="484"/>
    </row>
    <row r="1593" spans="1:15" ht="11.25">
      <c r="A1593" s="483">
        <v>12840</v>
      </c>
      <c r="B1593" s="483" t="s">
        <v>418</v>
      </c>
      <c r="C1593" s="483" t="s">
        <v>430</v>
      </c>
      <c r="D1593" s="483" t="s">
        <v>486</v>
      </c>
      <c r="E1593" s="484">
        <v>36782</v>
      </c>
      <c r="F1593" s="483" t="s">
        <v>276</v>
      </c>
      <c r="G1593" s="483">
        <v>1.21</v>
      </c>
      <c r="H1593" s="489" t="s">
        <v>462</v>
      </c>
      <c r="I1593" s="483" t="s">
        <v>32</v>
      </c>
      <c r="M1593" s="483" t="s">
        <v>32</v>
      </c>
      <c r="N1593" s="483" t="s">
        <v>487</v>
      </c>
      <c r="O1593" s="483" t="s">
        <v>32</v>
      </c>
    </row>
    <row r="1594" spans="1:15" ht="11.25">
      <c r="A1594" s="483">
        <v>12841</v>
      </c>
      <c r="B1594" s="483" t="s">
        <v>418</v>
      </c>
      <c r="C1594" s="483" t="s">
        <v>430</v>
      </c>
      <c r="D1594" s="483" t="s">
        <v>486</v>
      </c>
      <c r="E1594" s="484">
        <v>36958</v>
      </c>
      <c r="F1594" s="483" t="s">
        <v>276</v>
      </c>
      <c r="G1594" s="483">
        <v>52</v>
      </c>
      <c r="H1594" s="489" t="s">
        <v>462</v>
      </c>
      <c r="I1594" s="483" t="s">
        <v>32</v>
      </c>
      <c r="M1594" s="483" t="s">
        <v>32</v>
      </c>
      <c r="N1594" s="483" t="s">
        <v>487</v>
      </c>
      <c r="O1594" s="483" t="s">
        <v>32</v>
      </c>
    </row>
    <row r="1595" ht="11.25">
      <c r="E1595" s="484"/>
    </row>
    <row r="1596" spans="1:15" ht="11.25">
      <c r="A1596" s="483">
        <v>12842</v>
      </c>
      <c r="B1596" s="483" t="s">
        <v>418</v>
      </c>
      <c r="C1596" s="483" t="s">
        <v>430</v>
      </c>
      <c r="D1596" s="483" t="s">
        <v>488</v>
      </c>
      <c r="E1596" s="484">
        <v>36782</v>
      </c>
      <c r="F1596" s="483" t="s">
        <v>276</v>
      </c>
      <c r="G1596" s="483">
        <v>1.54</v>
      </c>
      <c r="H1596" s="489" t="s">
        <v>462</v>
      </c>
      <c r="I1596" s="483" t="s">
        <v>32</v>
      </c>
      <c r="M1596" s="483" t="s">
        <v>32</v>
      </c>
      <c r="N1596" s="483" t="s">
        <v>489</v>
      </c>
      <c r="O1596" s="483" t="s">
        <v>32</v>
      </c>
    </row>
    <row r="1597" spans="1:15" ht="11.25">
      <c r="A1597" s="483">
        <v>12843</v>
      </c>
      <c r="B1597" s="483" t="s">
        <v>418</v>
      </c>
      <c r="C1597" s="483" t="s">
        <v>430</v>
      </c>
      <c r="D1597" s="483" t="s">
        <v>488</v>
      </c>
      <c r="E1597" s="484">
        <v>36958</v>
      </c>
      <c r="F1597" s="483" t="s">
        <v>276</v>
      </c>
      <c r="G1597" s="483">
        <v>52</v>
      </c>
      <c r="H1597" s="489" t="s">
        <v>462</v>
      </c>
      <c r="I1597" s="483" t="s">
        <v>32</v>
      </c>
      <c r="M1597" s="483" t="s">
        <v>32</v>
      </c>
      <c r="N1597" s="483" t="s">
        <v>489</v>
      </c>
      <c r="O1597" s="483" t="s">
        <v>32</v>
      </c>
    </row>
    <row r="1598" ht="11.25">
      <c r="E1598" s="484"/>
    </row>
    <row r="1599" spans="1:15" ht="11.25">
      <c r="A1599" s="483">
        <v>12844</v>
      </c>
      <c r="B1599" s="483" t="s">
        <v>418</v>
      </c>
      <c r="C1599" s="483" t="s">
        <v>430</v>
      </c>
      <c r="D1599" s="483" t="s">
        <v>490</v>
      </c>
      <c r="E1599" s="484">
        <v>36782</v>
      </c>
      <c r="F1599" s="483" t="s">
        <v>276</v>
      </c>
      <c r="G1599" s="483">
        <v>1.98</v>
      </c>
      <c r="H1599" s="489" t="s">
        <v>462</v>
      </c>
      <c r="I1599" s="483" t="s">
        <v>32</v>
      </c>
      <c r="M1599" s="483" t="s">
        <v>32</v>
      </c>
      <c r="N1599" s="483" t="s">
        <v>491</v>
      </c>
      <c r="O1599" s="483" t="s">
        <v>32</v>
      </c>
    </row>
    <row r="1600" spans="1:15" ht="11.25">
      <c r="A1600" s="483">
        <v>12845</v>
      </c>
      <c r="B1600" s="483" t="s">
        <v>418</v>
      </c>
      <c r="C1600" s="483" t="s">
        <v>430</v>
      </c>
      <c r="D1600" s="483" t="s">
        <v>490</v>
      </c>
      <c r="E1600" s="484">
        <v>36958</v>
      </c>
      <c r="F1600" s="483" t="s">
        <v>276</v>
      </c>
      <c r="G1600" s="483">
        <v>52</v>
      </c>
      <c r="H1600" s="489" t="s">
        <v>462</v>
      </c>
      <c r="I1600" s="483" t="s">
        <v>32</v>
      </c>
      <c r="M1600" s="483" t="s">
        <v>32</v>
      </c>
      <c r="N1600" s="483" t="s">
        <v>491</v>
      </c>
      <c r="O1600" s="483" t="s">
        <v>32</v>
      </c>
    </row>
    <row r="1601" ht="11.25">
      <c r="E1601" s="484"/>
    </row>
    <row r="1602" spans="1:15" ht="11.25">
      <c r="A1602" s="483">
        <v>12846</v>
      </c>
      <c r="B1602" s="483" t="s">
        <v>418</v>
      </c>
      <c r="C1602" s="483" t="s">
        <v>430</v>
      </c>
      <c r="D1602" s="483" t="s">
        <v>492</v>
      </c>
      <c r="E1602" s="484">
        <v>36782</v>
      </c>
      <c r="F1602" s="483" t="s">
        <v>276</v>
      </c>
      <c r="G1602" s="483">
        <v>2.31</v>
      </c>
      <c r="H1602" s="489" t="s">
        <v>462</v>
      </c>
      <c r="I1602" s="483" t="s">
        <v>32</v>
      </c>
      <c r="M1602" s="483" t="s">
        <v>32</v>
      </c>
      <c r="N1602" s="483" t="s">
        <v>493</v>
      </c>
      <c r="O1602" s="483" t="s">
        <v>32</v>
      </c>
    </row>
    <row r="1603" spans="1:15" ht="11.25">
      <c r="A1603" s="483">
        <v>12847</v>
      </c>
      <c r="B1603" s="483" t="s">
        <v>418</v>
      </c>
      <c r="C1603" s="483" t="s">
        <v>430</v>
      </c>
      <c r="D1603" s="483" t="s">
        <v>492</v>
      </c>
      <c r="E1603" s="484">
        <v>36958</v>
      </c>
      <c r="F1603" s="483" t="s">
        <v>276</v>
      </c>
      <c r="G1603" s="483">
        <v>52</v>
      </c>
      <c r="H1603" s="489" t="s">
        <v>462</v>
      </c>
      <c r="I1603" s="483" t="s">
        <v>32</v>
      </c>
      <c r="M1603" s="483" t="s">
        <v>32</v>
      </c>
      <c r="N1603" s="483" t="s">
        <v>493</v>
      </c>
      <c r="O1603" s="483" t="s">
        <v>32</v>
      </c>
    </row>
    <row r="1604" ht="11.25">
      <c r="E1604" s="484"/>
    </row>
    <row r="1605" spans="1:15" ht="11.25">
      <c r="A1605" s="483">
        <v>12848</v>
      </c>
      <c r="B1605" s="483" t="s">
        <v>418</v>
      </c>
      <c r="C1605" s="483" t="s">
        <v>430</v>
      </c>
      <c r="D1605" s="483" t="s">
        <v>494</v>
      </c>
      <c r="E1605" s="484">
        <v>36782</v>
      </c>
      <c r="F1605" s="483" t="s">
        <v>276</v>
      </c>
      <c r="G1605" s="483">
        <v>3.11</v>
      </c>
      <c r="H1605" s="489" t="s">
        <v>462</v>
      </c>
      <c r="I1605" s="483" t="s">
        <v>32</v>
      </c>
      <c r="M1605" s="483" t="s">
        <v>32</v>
      </c>
      <c r="N1605" s="483" t="s">
        <v>495</v>
      </c>
      <c r="O1605" s="483" t="s">
        <v>32</v>
      </c>
    </row>
    <row r="1606" spans="1:15" ht="11.25">
      <c r="A1606" s="483">
        <v>12849</v>
      </c>
      <c r="B1606" s="483" t="s">
        <v>418</v>
      </c>
      <c r="C1606" s="483" t="s">
        <v>430</v>
      </c>
      <c r="D1606" s="483" t="s">
        <v>494</v>
      </c>
      <c r="E1606" s="484">
        <v>36958</v>
      </c>
      <c r="F1606" s="483" t="s">
        <v>276</v>
      </c>
      <c r="G1606" s="483">
        <v>52</v>
      </c>
      <c r="H1606" s="489" t="s">
        <v>462</v>
      </c>
      <c r="I1606" s="483" t="s">
        <v>32</v>
      </c>
      <c r="M1606" s="483" t="s">
        <v>32</v>
      </c>
      <c r="N1606" s="483" t="s">
        <v>495</v>
      </c>
      <c r="O1606" s="483" t="s">
        <v>32</v>
      </c>
    </row>
    <row r="1607" ht="11.25">
      <c r="E1607" s="484"/>
    </row>
    <row r="1608" spans="1:15" ht="11.25">
      <c r="A1608" s="483">
        <v>12850</v>
      </c>
      <c r="B1608" s="483" t="s">
        <v>418</v>
      </c>
      <c r="C1608" s="483" t="s">
        <v>430</v>
      </c>
      <c r="D1608" s="483" t="s">
        <v>496</v>
      </c>
      <c r="E1608" s="484">
        <v>36782</v>
      </c>
      <c r="F1608" s="483" t="s">
        <v>276</v>
      </c>
      <c r="G1608" s="483">
        <v>7.43</v>
      </c>
      <c r="H1608" s="489" t="s">
        <v>462</v>
      </c>
      <c r="I1608" s="483" t="s">
        <v>32</v>
      </c>
      <c r="M1608" s="483" t="s">
        <v>32</v>
      </c>
      <c r="N1608" s="483" t="s">
        <v>497</v>
      </c>
      <c r="O1608" s="483" t="s">
        <v>32</v>
      </c>
    </row>
    <row r="1609" spans="1:15" ht="11.25">
      <c r="A1609" s="483">
        <v>12851</v>
      </c>
      <c r="B1609" s="483" t="s">
        <v>418</v>
      </c>
      <c r="C1609" s="483" t="s">
        <v>430</v>
      </c>
      <c r="D1609" s="483" t="s">
        <v>496</v>
      </c>
      <c r="E1609" s="484">
        <v>36958</v>
      </c>
      <c r="F1609" s="483" t="s">
        <v>276</v>
      </c>
      <c r="G1609" s="483">
        <v>103</v>
      </c>
      <c r="H1609" s="489" t="s">
        <v>462</v>
      </c>
      <c r="I1609" s="483" t="s">
        <v>32</v>
      </c>
      <c r="M1609" s="483" t="s">
        <v>32</v>
      </c>
      <c r="N1609" s="483" t="s">
        <v>497</v>
      </c>
      <c r="O1609" s="483" t="s">
        <v>32</v>
      </c>
    </row>
    <row r="1610" ht="11.25">
      <c r="E1610" s="484"/>
    </row>
    <row r="1611" spans="1:15" ht="11.25">
      <c r="A1611" s="483">
        <v>13016</v>
      </c>
      <c r="B1611" s="483" t="s">
        <v>418</v>
      </c>
      <c r="C1611" s="483" t="s">
        <v>430</v>
      </c>
      <c r="D1611" s="483" t="s">
        <v>498</v>
      </c>
      <c r="E1611" s="484">
        <v>36782</v>
      </c>
      <c r="F1611" s="483" t="s">
        <v>276</v>
      </c>
      <c r="G1611" s="483">
        <v>5.48</v>
      </c>
      <c r="H1611" s="489" t="s">
        <v>462</v>
      </c>
      <c r="I1611" s="483" t="s">
        <v>32</v>
      </c>
      <c r="M1611" s="483" t="s">
        <v>32</v>
      </c>
      <c r="N1611" s="483" t="s">
        <v>499</v>
      </c>
      <c r="O1611" s="483" t="s">
        <v>32</v>
      </c>
    </row>
    <row r="1612" spans="1:15" ht="11.25">
      <c r="A1612" s="483">
        <v>13018</v>
      </c>
      <c r="B1612" s="483" t="s">
        <v>418</v>
      </c>
      <c r="C1612" s="483" t="s">
        <v>430</v>
      </c>
      <c r="D1612" s="483" t="s">
        <v>498</v>
      </c>
      <c r="E1612" s="484">
        <v>36958</v>
      </c>
      <c r="F1612" s="483" t="s">
        <v>276</v>
      </c>
      <c r="G1612" s="483">
        <v>77</v>
      </c>
      <c r="H1612" s="489" t="s">
        <v>462</v>
      </c>
      <c r="I1612" s="483" t="s">
        <v>32</v>
      </c>
      <c r="M1612" s="483" t="s">
        <v>32</v>
      </c>
      <c r="N1612" s="483" t="s">
        <v>499</v>
      </c>
      <c r="O1612" s="483" t="s">
        <v>32</v>
      </c>
    </row>
    <row r="1613" spans="1:15" ht="11.25">
      <c r="A1613" s="483">
        <v>13017</v>
      </c>
      <c r="B1613" s="483" t="s">
        <v>418</v>
      </c>
      <c r="C1613" s="483" t="s">
        <v>431</v>
      </c>
      <c r="D1613" s="483" t="s">
        <v>498</v>
      </c>
      <c r="E1613" s="484">
        <v>36799</v>
      </c>
      <c r="F1613" s="483" t="s">
        <v>276</v>
      </c>
      <c r="G1613" s="483">
        <v>5.48</v>
      </c>
      <c r="H1613" s="489" t="s">
        <v>462</v>
      </c>
      <c r="I1613" s="483" t="s">
        <v>32</v>
      </c>
      <c r="M1613" s="483" t="s">
        <v>32</v>
      </c>
      <c r="N1613" s="483" t="s">
        <v>499</v>
      </c>
      <c r="O1613" s="483" t="s">
        <v>32</v>
      </c>
    </row>
    <row r="1614" spans="1:15" ht="11.25">
      <c r="A1614" s="483">
        <v>13019</v>
      </c>
      <c r="B1614" s="483" t="s">
        <v>418</v>
      </c>
      <c r="C1614" s="483" t="s">
        <v>431</v>
      </c>
      <c r="D1614" s="483" t="s">
        <v>498</v>
      </c>
      <c r="E1614" s="484">
        <v>36981</v>
      </c>
      <c r="F1614" s="483" t="s">
        <v>276</v>
      </c>
      <c r="G1614" s="483">
        <v>77</v>
      </c>
      <c r="H1614" s="489" t="s">
        <v>462</v>
      </c>
      <c r="I1614" s="483" t="s">
        <v>32</v>
      </c>
      <c r="M1614" s="483" t="s">
        <v>32</v>
      </c>
      <c r="N1614" s="483" t="s">
        <v>499</v>
      </c>
      <c r="O1614" s="483" t="s">
        <v>32</v>
      </c>
    </row>
    <row r="1615" ht="11.25">
      <c r="E1615" s="484"/>
    </row>
    <row r="1616" ht="11.25">
      <c r="E1616" s="484"/>
    </row>
    <row r="1617" spans="1:15" ht="11.25">
      <c r="A1617" s="483">
        <v>12789</v>
      </c>
      <c r="B1617" s="483" t="s">
        <v>418</v>
      </c>
      <c r="C1617" s="483" t="s">
        <v>422</v>
      </c>
      <c r="D1617" s="483" t="s">
        <v>500</v>
      </c>
      <c r="E1617" s="484">
        <v>37623</v>
      </c>
      <c r="F1617" s="483" t="s">
        <v>424</v>
      </c>
      <c r="G1617" s="483">
        <v>1.7</v>
      </c>
      <c r="H1617" s="483" t="s">
        <v>420</v>
      </c>
      <c r="I1617" s="483" t="s">
        <v>32</v>
      </c>
      <c r="M1617" s="483" t="s">
        <v>32</v>
      </c>
      <c r="N1617" s="483" t="s">
        <v>27</v>
      </c>
      <c r="O1617" s="483" t="s">
        <v>32</v>
      </c>
    </row>
    <row r="1618" spans="1:16" ht="11.25">
      <c r="A1618" s="483">
        <v>12790</v>
      </c>
      <c r="B1618" s="483" t="s">
        <v>418</v>
      </c>
      <c r="C1618" s="483" t="s">
        <v>422</v>
      </c>
      <c r="D1618" s="483" t="s">
        <v>500</v>
      </c>
      <c r="E1618" s="484">
        <v>37658</v>
      </c>
      <c r="F1618" s="483" t="s">
        <v>32</v>
      </c>
      <c r="G1618" s="483">
        <v>2.1</v>
      </c>
      <c r="H1618" s="483" t="s">
        <v>420</v>
      </c>
      <c r="I1618" s="483" t="s">
        <v>32</v>
      </c>
      <c r="J1618" s="485">
        <f>AVERAGE(G1617:G1618)</f>
        <v>1.9</v>
      </c>
      <c r="M1618" s="483" t="s">
        <v>32</v>
      </c>
      <c r="N1618" s="483" t="s">
        <v>27</v>
      </c>
      <c r="O1618" s="483" t="s">
        <v>32</v>
      </c>
      <c r="P1618" s="486">
        <v>2.1</v>
      </c>
    </row>
    <row r="1619" ht="11.25">
      <c r="E1619" s="484"/>
    </row>
    <row r="1620" ht="11.25">
      <c r="E1620" s="484"/>
    </row>
    <row r="1621" spans="1:15" ht="12">
      <c r="A1621" s="483">
        <v>11531</v>
      </c>
      <c r="B1621" s="483" t="s">
        <v>418</v>
      </c>
      <c r="C1621" s="483" t="s">
        <v>419</v>
      </c>
      <c r="D1621" s="483" t="s">
        <v>501</v>
      </c>
      <c r="E1621" s="484">
        <v>36529</v>
      </c>
      <c r="F1621" s="483" t="s">
        <v>276</v>
      </c>
      <c r="G1621" s="483">
        <v>5</v>
      </c>
      <c r="H1621" s="483" t="s">
        <v>420</v>
      </c>
      <c r="I1621" s="487">
        <f aca="true" t="shared" si="17" ref="I1621:I1651">IF(G1621="","",IF(F1621="&lt;","",G1621))</f>
      </c>
      <c r="M1621" s="483" t="s">
        <v>32</v>
      </c>
      <c r="N1621" s="483" t="s">
        <v>29</v>
      </c>
      <c r="O1621" s="483" t="s">
        <v>32</v>
      </c>
    </row>
    <row r="1622" spans="1:15" ht="12">
      <c r="A1622" s="483">
        <v>11532</v>
      </c>
      <c r="B1622" s="483" t="s">
        <v>418</v>
      </c>
      <c r="C1622" s="483" t="s">
        <v>419</v>
      </c>
      <c r="D1622" s="483" t="s">
        <v>501</v>
      </c>
      <c r="E1622" s="484">
        <v>36557</v>
      </c>
      <c r="F1622" s="483" t="s">
        <v>276</v>
      </c>
      <c r="G1622" s="483">
        <v>5</v>
      </c>
      <c r="H1622" s="483" t="s">
        <v>420</v>
      </c>
      <c r="I1622" s="487">
        <f t="shared" si="17"/>
      </c>
      <c r="M1622" s="483" t="s">
        <v>32</v>
      </c>
      <c r="N1622" s="483" t="s">
        <v>29</v>
      </c>
      <c r="O1622" s="483" t="s">
        <v>32</v>
      </c>
    </row>
    <row r="1623" spans="1:15" ht="12">
      <c r="A1623" s="483">
        <v>11533</v>
      </c>
      <c r="B1623" s="483" t="s">
        <v>418</v>
      </c>
      <c r="C1623" s="483" t="s">
        <v>419</v>
      </c>
      <c r="D1623" s="483" t="s">
        <v>501</v>
      </c>
      <c r="E1623" s="484">
        <v>36593</v>
      </c>
      <c r="F1623" s="483" t="s">
        <v>276</v>
      </c>
      <c r="G1623" s="483">
        <v>5</v>
      </c>
      <c r="H1623" s="483" t="s">
        <v>420</v>
      </c>
      <c r="I1623" s="487">
        <f t="shared" si="17"/>
      </c>
      <c r="M1623" s="483" t="s">
        <v>32</v>
      </c>
      <c r="N1623" s="483" t="s">
        <v>29</v>
      </c>
      <c r="O1623" s="483" t="s">
        <v>32</v>
      </c>
    </row>
    <row r="1624" spans="1:15" ht="12">
      <c r="A1624" s="483">
        <v>11534</v>
      </c>
      <c r="B1624" s="483" t="s">
        <v>418</v>
      </c>
      <c r="C1624" s="483" t="s">
        <v>419</v>
      </c>
      <c r="D1624" s="483" t="s">
        <v>501</v>
      </c>
      <c r="E1624" s="484">
        <v>36621</v>
      </c>
      <c r="F1624" s="483" t="s">
        <v>276</v>
      </c>
      <c r="G1624" s="483">
        <v>5</v>
      </c>
      <c r="H1624" s="483" t="s">
        <v>420</v>
      </c>
      <c r="I1624" s="487">
        <f t="shared" si="17"/>
      </c>
      <c r="M1624" s="483" t="s">
        <v>32</v>
      </c>
      <c r="N1624" s="483" t="s">
        <v>29</v>
      </c>
      <c r="O1624" s="483" t="s">
        <v>32</v>
      </c>
    </row>
    <row r="1625" spans="1:15" ht="12">
      <c r="A1625" s="483">
        <v>11535</v>
      </c>
      <c r="B1625" s="483" t="s">
        <v>418</v>
      </c>
      <c r="C1625" s="483" t="s">
        <v>419</v>
      </c>
      <c r="D1625" s="483" t="s">
        <v>501</v>
      </c>
      <c r="E1625" s="484">
        <v>36648</v>
      </c>
      <c r="F1625" s="483" t="s">
        <v>276</v>
      </c>
      <c r="G1625" s="483">
        <v>5</v>
      </c>
      <c r="H1625" s="483" t="s">
        <v>420</v>
      </c>
      <c r="I1625" s="487">
        <f t="shared" si="17"/>
      </c>
      <c r="M1625" s="483" t="s">
        <v>32</v>
      </c>
      <c r="N1625" s="483" t="s">
        <v>29</v>
      </c>
      <c r="O1625" s="483" t="s">
        <v>32</v>
      </c>
    </row>
    <row r="1626" spans="1:15" ht="12">
      <c r="A1626" s="483">
        <v>11536</v>
      </c>
      <c r="B1626" s="483" t="s">
        <v>418</v>
      </c>
      <c r="C1626" s="483" t="s">
        <v>419</v>
      </c>
      <c r="D1626" s="483" t="s">
        <v>501</v>
      </c>
      <c r="E1626" s="484">
        <v>36683</v>
      </c>
      <c r="F1626" s="483" t="s">
        <v>276</v>
      </c>
      <c r="G1626" s="483">
        <v>1</v>
      </c>
      <c r="H1626" s="483" t="s">
        <v>420</v>
      </c>
      <c r="I1626" s="487">
        <f t="shared" si="17"/>
      </c>
      <c r="M1626" s="483" t="s">
        <v>32</v>
      </c>
      <c r="N1626" s="483" t="s">
        <v>29</v>
      </c>
      <c r="O1626" s="483" t="s">
        <v>32</v>
      </c>
    </row>
    <row r="1627" spans="1:15" ht="12">
      <c r="A1627" s="483">
        <v>11537</v>
      </c>
      <c r="B1627" s="483" t="s">
        <v>418</v>
      </c>
      <c r="C1627" s="483" t="s">
        <v>419</v>
      </c>
      <c r="D1627" s="483" t="s">
        <v>501</v>
      </c>
      <c r="E1627" s="484">
        <v>36739</v>
      </c>
      <c r="F1627" s="483" t="s">
        <v>276</v>
      </c>
      <c r="G1627" s="483">
        <v>5</v>
      </c>
      <c r="H1627" s="483" t="s">
        <v>420</v>
      </c>
      <c r="I1627" s="487">
        <f t="shared" si="17"/>
      </c>
      <c r="M1627" s="483" t="s">
        <v>32</v>
      </c>
      <c r="N1627" s="483" t="s">
        <v>29</v>
      </c>
      <c r="O1627" s="483" t="s">
        <v>32</v>
      </c>
    </row>
    <row r="1628" spans="1:15" ht="12">
      <c r="A1628" s="483">
        <v>11538</v>
      </c>
      <c r="B1628" s="483" t="s">
        <v>418</v>
      </c>
      <c r="C1628" s="483" t="s">
        <v>419</v>
      </c>
      <c r="D1628" s="483" t="s">
        <v>501</v>
      </c>
      <c r="E1628" s="484">
        <v>36803</v>
      </c>
      <c r="F1628" s="483" t="s">
        <v>276</v>
      </c>
      <c r="G1628" s="483">
        <v>5</v>
      </c>
      <c r="H1628" s="483" t="s">
        <v>420</v>
      </c>
      <c r="I1628" s="487">
        <f t="shared" si="17"/>
      </c>
      <c r="M1628" s="483" t="s">
        <v>32</v>
      </c>
      <c r="N1628" s="483" t="s">
        <v>29</v>
      </c>
      <c r="O1628" s="483" t="s">
        <v>32</v>
      </c>
    </row>
    <row r="1629" spans="1:15" ht="12">
      <c r="A1629" s="483">
        <v>11539</v>
      </c>
      <c r="B1629" s="483" t="s">
        <v>418</v>
      </c>
      <c r="C1629" s="483" t="s">
        <v>419</v>
      </c>
      <c r="D1629" s="483" t="s">
        <v>501</v>
      </c>
      <c r="E1629" s="484">
        <v>36831</v>
      </c>
      <c r="F1629" s="483" t="s">
        <v>276</v>
      </c>
      <c r="G1629" s="483">
        <v>5</v>
      </c>
      <c r="H1629" s="483" t="s">
        <v>420</v>
      </c>
      <c r="I1629" s="487">
        <f t="shared" si="17"/>
      </c>
      <c r="M1629" s="483" t="s">
        <v>32</v>
      </c>
      <c r="N1629" s="483" t="s">
        <v>29</v>
      </c>
      <c r="O1629" s="483" t="s">
        <v>32</v>
      </c>
    </row>
    <row r="1630" spans="1:15" ht="12">
      <c r="A1630" s="483">
        <v>11540</v>
      </c>
      <c r="B1630" s="483" t="s">
        <v>418</v>
      </c>
      <c r="C1630" s="483" t="s">
        <v>419</v>
      </c>
      <c r="D1630" s="483" t="s">
        <v>501</v>
      </c>
      <c r="E1630" s="484">
        <v>36865</v>
      </c>
      <c r="F1630" s="483" t="s">
        <v>276</v>
      </c>
      <c r="G1630" s="483">
        <v>5</v>
      </c>
      <c r="H1630" s="483" t="s">
        <v>420</v>
      </c>
      <c r="I1630" s="487">
        <f t="shared" si="17"/>
      </c>
      <c r="M1630" s="483" t="s">
        <v>32</v>
      </c>
      <c r="N1630" s="483" t="s">
        <v>29</v>
      </c>
      <c r="O1630" s="483" t="s">
        <v>32</v>
      </c>
    </row>
    <row r="1631" spans="1:15" ht="12">
      <c r="A1631" s="483">
        <v>11541</v>
      </c>
      <c r="B1631" s="483" t="s">
        <v>418</v>
      </c>
      <c r="C1631" s="483" t="s">
        <v>419</v>
      </c>
      <c r="D1631" s="483" t="s">
        <v>501</v>
      </c>
      <c r="E1631" s="484">
        <v>36894</v>
      </c>
      <c r="F1631" s="483" t="s">
        <v>276</v>
      </c>
      <c r="G1631" s="483">
        <v>2.8</v>
      </c>
      <c r="H1631" s="483" t="s">
        <v>420</v>
      </c>
      <c r="I1631" s="487">
        <f t="shared" si="17"/>
      </c>
      <c r="M1631" s="483" t="s">
        <v>32</v>
      </c>
      <c r="N1631" s="483" t="s">
        <v>29</v>
      </c>
      <c r="O1631" s="483" t="s">
        <v>32</v>
      </c>
    </row>
    <row r="1632" spans="1:15" ht="12">
      <c r="A1632" s="483">
        <v>11542</v>
      </c>
      <c r="B1632" s="483" t="s">
        <v>418</v>
      </c>
      <c r="C1632" s="483" t="s">
        <v>419</v>
      </c>
      <c r="D1632" s="483" t="s">
        <v>501</v>
      </c>
      <c r="E1632" s="484">
        <v>36927</v>
      </c>
      <c r="F1632" s="483" t="s">
        <v>276</v>
      </c>
      <c r="G1632" s="483">
        <v>2</v>
      </c>
      <c r="H1632" s="483" t="s">
        <v>420</v>
      </c>
      <c r="I1632" s="487">
        <f t="shared" si="17"/>
      </c>
      <c r="M1632" s="483" t="s">
        <v>32</v>
      </c>
      <c r="N1632" s="483" t="s">
        <v>29</v>
      </c>
      <c r="O1632" s="483" t="s">
        <v>32</v>
      </c>
    </row>
    <row r="1633" spans="1:15" ht="12">
      <c r="A1633" s="483">
        <v>11543</v>
      </c>
      <c r="B1633" s="483" t="s">
        <v>418</v>
      </c>
      <c r="C1633" s="483" t="s">
        <v>419</v>
      </c>
      <c r="D1633" s="483" t="s">
        <v>501</v>
      </c>
      <c r="E1633" s="484">
        <v>36958</v>
      </c>
      <c r="F1633" s="483" t="s">
        <v>276</v>
      </c>
      <c r="G1633" s="483">
        <v>5</v>
      </c>
      <c r="H1633" s="483" t="s">
        <v>420</v>
      </c>
      <c r="I1633" s="487">
        <f t="shared" si="17"/>
      </c>
      <c r="M1633" s="483" t="s">
        <v>32</v>
      </c>
      <c r="N1633" s="483" t="s">
        <v>29</v>
      </c>
      <c r="O1633" s="483" t="s">
        <v>32</v>
      </c>
    </row>
    <row r="1634" spans="1:15" ht="12">
      <c r="A1634" s="483">
        <v>11544</v>
      </c>
      <c r="B1634" s="483" t="s">
        <v>418</v>
      </c>
      <c r="C1634" s="483" t="s">
        <v>419</v>
      </c>
      <c r="D1634" s="483" t="s">
        <v>501</v>
      </c>
      <c r="E1634" s="484">
        <v>36984</v>
      </c>
      <c r="F1634" s="483" t="s">
        <v>276</v>
      </c>
      <c r="G1634" s="483">
        <v>2</v>
      </c>
      <c r="H1634" s="483" t="s">
        <v>420</v>
      </c>
      <c r="I1634" s="487">
        <f t="shared" si="17"/>
      </c>
      <c r="M1634" s="483" t="s">
        <v>32</v>
      </c>
      <c r="N1634" s="483" t="s">
        <v>29</v>
      </c>
      <c r="O1634" s="483" t="s">
        <v>32</v>
      </c>
    </row>
    <row r="1635" spans="1:15" ht="12">
      <c r="A1635" s="483">
        <v>11545</v>
      </c>
      <c r="B1635" s="483" t="s">
        <v>418</v>
      </c>
      <c r="C1635" s="483" t="s">
        <v>419</v>
      </c>
      <c r="D1635" s="483" t="s">
        <v>501</v>
      </c>
      <c r="E1635" s="484">
        <v>37018</v>
      </c>
      <c r="F1635" s="483" t="s">
        <v>276</v>
      </c>
      <c r="G1635" s="483">
        <v>2</v>
      </c>
      <c r="H1635" s="483" t="s">
        <v>420</v>
      </c>
      <c r="I1635" s="487">
        <f t="shared" si="17"/>
      </c>
      <c r="M1635" s="483" t="s">
        <v>32</v>
      </c>
      <c r="N1635" s="483" t="s">
        <v>29</v>
      </c>
      <c r="O1635" s="483" t="s">
        <v>32</v>
      </c>
    </row>
    <row r="1636" spans="1:15" ht="12">
      <c r="A1636" s="483">
        <v>11546</v>
      </c>
      <c r="B1636" s="483" t="s">
        <v>418</v>
      </c>
      <c r="C1636" s="483" t="s">
        <v>419</v>
      </c>
      <c r="D1636" s="483" t="s">
        <v>501</v>
      </c>
      <c r="E1636" s="484">
        <v>37047</v>
      </c>
      <c r="F1636" s="483" t="s">
        <v>276</v>
      </c>
      <c r="G1636" s="483">
        <v>2</v>
      </c>
      <c r="H1636" s="483" t="s">
        <v>420</v>
      </c>
      <c r="I1636" s="487">
        <f t="shared" si="17"/>
      </c>
      <c r="M1636" s="483" t="s">
        <v>32</v>
      </c>
      <c r="N1636" s="483" t="s">
        <v>29</v>
      </c>
      <c r="O1636" s="483" t="s">
        <v>32</v>
      </c>
    </row>
    <row r="1637" spans="1:15" ht="12">
      <c r="A1637" s="483">
        <v>11547</v>
      </c>
      <c r="B1637" s="483" t="s">
        <v>418</v>
      </c>
      <c r="C1637" s="483" t="s">
        <v>419</v>
      </c>
      <c r="D1637" s="483" t="s">
        <v>501</v>
      </c>
      <c r="E1637" s="484">
        <v>37074</v>
      </c>
      <c r="F1637" s="483" t="s">
        <v>32</v>
      </c>
      <c r="G1637" s="483">
        <v>0.7</v>
      </c>
      <c r="H1637" s="483" t="s">
        <v>420</v>
      </c>
      <c r="I1637" s="487">
        <f t="shared" si="17"/>
        <v>0.7</v>
      </c>
      <c r="M1637" s="483" t="s">
        <v>32</v>
      </c>
      <c r="N1637" s="483" t="s">
        <v>29</v>
      </c>
      <c r="O1637" s="483" t="s">
        <v>32</v>
      </c>
    </row>
    <row r="1638" spans="1:15" ht="12">
      <c r="A1638" s="483">
        <v>11548</v>
      </c>
      <c r="B1638" s="483" t="s">
        <v>418</v>
      </c>
      <c r="C1638" s="483" t="s">
        <v>419</v>
      </c>
      <c r="D1638" s="483" t="s">
        <v>501</v>
      </c>
      <c r="E1638" s="484">
        <v>37104</v>
      </c>
      <c r="F1638" s="483" t="s">
        <v>276</v>
      </c>
      <c r="G1638" s="483">
        <v>2</v>
      </c>
      <c r="H1638" s="483" t="s">
        <v>420</v>
      </c>
      <c r="I1638" s="487">
        <f t="shared" si="17"/>
      </c>
      <c r="M1638" s="483" t="s">
        <v>32</v>
      </c>
      <c r="N1638" s="483" t="s">
        <v>29</v>
      </c>
      <c r="O1638" s="483" t="s">
        <v>32</v>
      </c>
    </row>
    <row r="1639" spans="1:15" ht="12">
      <c r="A1639" s="483">
        <v>11549</v>
      </c>
      <c r="B1639" s="483" t="s">
        <v>418</v>
      </c>
      <c r="C1639" s="483" t="s">
        <v>419</v>
      </c>
      <c r="D1639" s="483" t="s">
        <v>501</v>
      </c>
      <c r="E1639" s="484">
        <v>37138</v>
      </c>
      <c r="F1639" s="483" t="s">
        <v>276</v>
      </c>
      <c r="G1639" s="483">
        <v>2</v>
      </c>
      <c r="H1639" s="483" t="s">
        <v>420</v>
      </c>
      <c r="I1639" s="487">
        <f t="shared" si="17"/>
      </c>
      <c r="M1639" s="483" t="s">
        <v>32</v>
      </c>
      <c r="N1639" s="483" t="s">
        <v>29</v>
      </c>
      <c r="O1639" s="483" t="s">
        <v>32</v>
      </c>
    </row>
    <row r="1640" spans="1:15" ht="12">
      <c r="A1640" s="483">
        <v>11550</v>
      </c>
      <c r="B1640" s="483" t="s">
        <v>418</v>
      </c>
      <c r="C1640" s="483" t="s">
        <v>419</v>
      </c>
      <c r="D1640" s="483" t="s">
        <v>501</v>
      </c>
      <c r="E1640" s="484">
        <v>37166</v>
      </c>
      <c r="F1640" s="483" t="s">
        <v>276</v>
      </c>
      <c r="G1640" s="483">
        <v>2</v>
      </c>
      <c r="H1640" s="483" t="s">
        <v>420</v>
      </c>
      <c r="I1640" s="487">
        <f t="shared" si="17"/>
      </c>
      <c r="M1640" s="483" t="s">
        <v>32</v>
      </c>
      <c r="N1640" s="483" t="s">
        <v>29</v>
      </c>
      <c r="O1640" s="483" t="s">
        <v>32</v>
      </c>
    </row>
    <row r="1641" spans="1:15" ht="12">
      <c r="A1641" s="483">
        <v>11551</v>
      </c>
      <c r="B1641" s="483" t="s">
        <v>418</v>
      </c>
      <c r="C1641" s="483" t="s">
        <v>419</v>
      </c>
      <c r="D1641" s="483" t="s">
        <v>501</v>
      </c>
      <c r="E1641" s="484">
        <v>37259</v>
      </c>
      <c r="F1641" s="483" t="s">
        <v>276</v>
      </c>
      <c r="G1641" s="483">
        <v>2</v>
      </c>
      <c r="H1641" s="483" t="s">
        <v>420</v>
      </c>
      <c r="I1641" s="487">
        <f t="shared" si="17"/>
      </c>
      <c r="M1641" s="483" t="s">
        <v>32</v>
      </c>
      <c r="N1641" s="483" t="s">
        <v>29</v>
      </c>
      <c r="O1641" s="483" t="s">
        <v>32</v>
      </c>
    </row>
    <row r="1642" spans="1:15" ht="12">
      <c r="A1642" s="483">
        <v>11552</v>
      </c>
      <c r="B1642" s="483" t="s">
        <v>418</v>
      </c>
      <c r="C1642" s="483" t="s">
        <v>419</v>
      </c>
      <c r="D1642" s="483" t="s">
        <v>501</v>
      </c>
      <c r="E1642" s="484">
        <v>37292</v>
      </c>
      <c r="F1642" s="483" t="s">
        <v>276</v>
      </c>
      <c r="G1642" s="483">
        <v>2</v>
      </c>
      <c r="H1642" s="483" t="s">
        <v>420</v>
      </c>
      <c r="I1642" s="487">
        <f t="shared" si="17"/>
      </c>
      <c r="M1642" s="483" t="s">
        <v>32</v>
      </c>
      <c r="N1642" s="483" t="s">
        <v>29</v>
      </c>
      <c r="O1642" s="483" t="s">
        <v>32</v>
      </c>
    </row>
    <row r="1643" spans="1:15" ht="12">
      <c r="A1643" s="483">
        <v>11553</v>
      </c>
      <c r="B1643" s="483" t="s">
        <v>418</v>
      </c>
      <c r="C1643" s="483" t="s">
        <v>419</v>
      </c>
      <c r="D1643" s="483" t="s">
        <v>501</v>
      </c>
      <c r="E1643" s="484">
        <v>37356</v>
      </c>
      <c r="F1643" s="483" t="s">
        <v>32</v>
      </c>
      <c r="G1643" s="483">
        <v>2.6</v>
      </c>
      <c r="H1643" s="483" t="s">
        <v>420</v>
      </c>
      <c r="I1643" s="487">
        <f t="shared" si="17"/>
        <v>2.6</v>
      </c>
      <c r="M1643" s="483" t="s">
        <v>32</v>
      </c>
      <c r="N1643" s="483" t="s">
        <v>29</v>
      </c>
      <c r="O1643" s="483" t="s">
        <v>32</v>
      </c>
    </row>
    <row r="1644" spans="1:15" ht="12">
      <c r="A1644" s="483">
        <v>11554</v>
      </c>
      <c r="B1644" s="483" t="s">
        <v>418</v>
      </c>
      <c r="C1644" s="483" t="s">
        <v>419</v>
      </c>
      <c r="D1644" s="483" t="s">
        <v>501</v>
      </c>
      <c r="E1644" s="484">
        <v>37449</v>
      </c>
      <c r="F1644" s="483" t="s">
        <v>276</v>
      </c>
      <c r="G1644" s="483">
        <v>0.5</v>
      </c>
      <c r="H1644" s="483" t="s">
        <v>420</v>
      </c>
      <c r="I1644" s="487">
        <f t="shared" si="17"/>
      </c>
      <c r="M1644" s="483" t="s">
        <v>32</v>
      </c>
      <c r="N1644" s="483" t="s">
        <v>29</v>
      </c>
      <c r="O1644" s="483" t="s">
        <v>32</v>
      </c>
    </row>
    <row r="1645" spans="1:15" ht="12">
      <c r="A1645" s="483">
        <v>11555</v>
      </c>
      <c r="B1645" s="483" t="s">
        <v>418</v>
      </c>
      <c r="C1645" s="483" t="s">
        <v>419</v>
      </c>
      <c r="D1645" s="483" t="s">
        <v>501</v>
      </c>
      <c r="E1645" s="484">
        <v>37475</v>
      </c>
      <c r="F1645" s="483" t="s">
        <v>276</v>
      </c>
      <c r="G1645" s="483">
        <v>2</v>
      </c>
      <c r="H1645" s="483" t="s">
        <v>420</v>
      </c>
      <c r="I1645" s="487">
        <f t="shared" si="17"/>
      </c>
      <c r="M1645" s="483" t="s">
        <v>32</v>
      </c>
      <c r="N1645" s="483" t="s">
        <v>29</v>
      </c>
      <c r="O1645" s="483" t="s">
        <v>32</v>
      </c>
    </row>
    <row r="1646" spans="1:15" ht="12">
      <c r="A1646" s="483">
        <v>11556</v>
      </c>
      <c r="B1646" s="483" t="s">
        <v>418</v>
      </c>
      <c r="C1646" s="483" t="s">
        <v>419</v>
      </c>
      <c r="D1646" s="483" t="s">
        <v>501</v>
      </c>
      <c r="E1646" s="484">
        <v>37503</v>
      </c>
      <c r="F1646" s="483" t="s">
        <v>276</v>
      </c>
      <c r="G1646" s="483">
        <v>0.5</v>
      </c>
      <c r="H1646" s="483" t="s">
        <v>420</v>
      </c>
      <c r="I1646" s="487">
        <f t="shared" si="17"/>
      </c>
      <c r="M1646" s="483" t="s">
        <v>32</v>
      </c>
      <c r="N1646" s="483" t="s">
        <v>29</v>
      </c>
      <c r="O1646" s="483" t="s">
        <v>32</v>
      </c>
    </row>
    <row r="1647" spans="1:15" ht="12">
      <c r="A1647" s="483">
        <v>11557</v>
      </c>
      <c r="B1647" s="483" t="s">
        <v>418</v>
      </c>
      <c r="C1647" s="483" t="s">
        <v>419</v>
      </c>
      <c r="D1647" s="483" t="s">
        <v>501</v>
      </c>
      <c r="E1647" s="484">
        <v>37531</v>
      </c>
      <c r="F1647" s="483" t="s">
        <v>32</v>
      </c>
      <c r="G1647" s="483">
        <v>2.6</v>
      </c>
      <c r="H1647" s="483" t="s">
        <v>420</v>
      </c>
      <c r="I1647" s="487">
        <f t="shared" si="17"/>
        <v>2.6</v>
      </c>
      <c r="M1647" s="483" t="s">
        <v>32</v>
      </c>
      <c r="N1647" s="483" t="s">
        <v>29</v>
      </c>
      <c r="O1647" s="483" t="s">
        <v>32</v>
      </c>
    </row>
    <row r="1648" spans="1:15" ht="12">
      <c r="A1648" s="483">
        <v>11558</v>
      </c>
      <c r="B1648" s="483" t="s">
        <v>418</v>
      </c>
      <c r="C1648" s="483" t="s">
        <v>419</v>
      </c>
      <c r="D1648" s="483" t="s">
        <v>501</v>
      </c>
      <c r="E1648" s="484">
        <v>37566</v>
      </c>
      <c r="F1648" s="483" t="s">
        <v>276</v>
      </c>
      <c r="G1648" s="483">
        <v>2</v>
      </c>
      <c r="H1648" s="483" t="s">
        <v>420</v>
      </c>
      <c r="I1648" s="487">
        <f t="shared" si="17"/>
      </c>
      <c r="M1648" s="483" t="s">
        <v>32</v>
      </c>
      <c r="N1648" s="483" t="s">
        <v>29</v>
      </c>
      <c r="O1648" s="483" t="s">
        <v>32</v>
      </c>
    </row>
    <row r="1649" spans="1:15" ht="12">
      <c r="A1649" s="483">
        <v>11559</v>
      </c>
      <c r="B1649" s="483" t="s">
        <v>418</v>
      </c>
      <c r="C1649" s="483" t="s">
        <v>419</v>
      </c>
      <c r="D1649" s="483" t="s">
        <v>501</v>
      </c>
      <c r="E1649" s="484">
        <v>37594</v>
      </c>
      <c r="F1649" s="483" t="s">
        <v>32</v>
      </c>
      <c r="G1649" s="483">
        <v>1.5</v>
      </c>
      <c r="H1649" s="483" t="s">
        <v>420</v>
      </c>
      <c r="I1649" s="487">
        <f t="shared" si="17"/>
        <v>1.5</v>
      </c>
      <c r="M1649" s="483" t="s">
        <v>32</v>
      </c>
      <c r="N1649" s="483" t="s">
        <v>29</v>
      </c>
      <c r="O1649" s="483" t="s">
        <v>32</v>
      </c>
    </row>
    <row r="1650" spans="1:15" ht="12">
      <c r="A1650" s="483">
        <v>11560</v>
      </c>
      <c r="B1650" s="483" t="s">
        <v>418</v>
      </c>
      <c r="C1650" s="483" t="s">
        <v>419</v>
      </c>
      <c r="D1650" s="483" t="s">
        <v>501</v>
      </c>
      <c r="E1650" s="484">
        <v>37623</v>
      </c>
      <c r="F1650" s="483" t="s">
        <v>424</v>
      </c>
      <c r="G1650" s="483">
        <v>1.7</v>
      </c>
      <c r="H1650" s="483" t="s">
        <v>420</v>
      </c>
      <c r="I1650" s="487">
        <f t="shared" si="17"/>
        <v>1.7</v>
      </c>
      <c r="M1650" s="483" t="s">
        <v>32</v>
      </c>
      <c r="N1650" s="483" t="s">
        <v>29</v>
      </c>
      <c r="O1650" s="483" t="s">
        <v>32</v>
      </c>
    </row>
    <row r="1651" spans="1:16" ht="12">
      <c r="A1651" s="483">
        <v>11561</v>
      </c>
      <c r="B1651" s="483" t="s">
        <v>418</v>
      </c>
      <c r="C1651" s="483" t="s">
        <v>419</v>
      </c>
      <c r="D1651" s="483" t="s">
        <v>501</v>
      </c>
      <c r="E1651" s="484">
        <v>37658</v>
      </c>
      <c r="F1651" s="483" t="s">
        <v>32</v>
      </c>
      <c r="G1651" s="483">
        <v>2.1</v>
      </c>
      <c r="H1651" s="483" t="s">
        <v>420</v>
      </c>
      <c r="I1651" s="487">
        <f t="shared" si="17"/>
        <v>2.1</v>
      </c>
      <c r="J1651" s="485">
        <f>AVERAGE(I1621:I1651)</f>
        <v>1.8666666666666665</v>
      </c>
      <c r="K1651" s="485">
        <f>MAX(I1621:I1651)</f>
        <v>2.6</v>
      </c>
      <c r="L1651" s="485">
        <f>MIN(I1621:I1651)</f>
        <v>0.7</v>
      </c>
      <c r="M1651" s="483" t="s">
        <v>32</v>
      </c>
      <c r="N1651" s="483" t="s">
        <v>29</v>
      </c>
      <c r="O1651" s="483" t="s">
        <v>32</v>
      </c>
      <c r="P1651" s="486">
        <v>2.6</v>
      </c>
    </row>
    <row r="1652" ht="11.25">
      <c r="E1652" s="484"/>
    </row>
    <row r="1653" ht="11.25">
      <c r="E1653" s="484"/>
    </row>
    <row r="1654" spans="1:15" ht="11.25">
      <c r="A1654" s="483">
        <v>12791</v>
      </c>
      <c r="B1654" s="483" t="s">
        <v>418</v>
      </c>
      <c r="C1654" s="483" t="s">
        <v>422</v>
      </c>
      <c r="D1654" s="483" t="s">
        <v>501</v>
      </c>
      <c r="E1654" s="484">
        <v>37623</v>
      </c>
      <c r="F1654" s="483" t="s">
        <v>424</v>
      </c>
      <c r="G1654" s="483">
        <v>1.7</v>
      </c>
      <c r="H1654" s="483" t="s">
        <v>420</v>
      </c>
      <c r="I1654" s="483" t="s">
        <v>32</v>
      </c>
      <c r="M1654" s="483" t="s">
        <v>32</v>
      </c>
      <c r="N1654" s="483" t="s">
        <v>29</v>
      </c>
      <c r="O1654" s="483" t="s">
        <v>32</v>
      </c>
    </row>
    <row r="1655" spans="1:15" ht="11.25">
      <c r="A1655" s="483">
        <v>12792</v>
      </c>
      <c r="B1655" s="483" t="s">
        <v>418</v>
      </c>
      <c r="C1655" s="483" t="s">
        <v>422</v>
      </c>
      <c r="D1655" s="483" t="s">
        <v>501</v>
      </c>
      <c r="E1655" s="484">
        <v>37658</v>
      </c>
      <c r="F1655" s="483" t="s">
        <v>32</v>
      </c>
      <c r="G1655" s="483">
        <v>2.1</v>
      </c>
      <c r="H1655" s="483" t="s">
        <v>420</v>
      </c>
      <c r="I1655" s="483" t="s">
        <v>32</v>
      </c>
      <c r="M1655" s="483" t="s">
        <v>32</v>
      </c>
      <c r="N1655" s="483" t="s">
        <v>29</v>
      </c>
      <c r="O1655" s="483" t="s">
        <v>32</v>
      </c>
    </row>
    <row r="1656" ht="11.25">
      <c r="E1656" s="484"/>
    </row>
    <row r="1657" ht="11.25">
      <c r="E1657" s="484"/>
    </row>
    <row r="1658" spans="1:15" ht="11.25">
      <c r="A1658" s="483">
        <v>12814</v>
      </c>
      <c r="B1658" s="483" t="s">
        <v>418</v>
      </c>
      <c r="C1658" s="483" t="s">
        <v>430</v>
      </c>
      <c r="D1658" s="483" t="s">
        <v>502</v>
      </c>
      <c r="E1658" s="484">
        <v>36782</v>
      </c>
      <c r="F1658" s="483" t="s">
        <v>276</v>
      </c>
      <c r="G1658" s="483">
        <v>2</v>
      </c>
      <c r="H1658" s="483" t="s">
        <v>420</v>
      </c>
      <c r="I1658" s="483" t="s">
        <v>32</v>
      </c>
      <c r="M1658" s="483" t="s">
        <v>32</v>
      </c>
      <c r="N1658" s="483" t="s">
        <v>503</v>
      </c>
      <c r="O1658" s="483" t="s">
        <v>32</v>
      </c>
    </row>
    <row r="1659" spans="1:15" ht="11.25">
      <c r="A1659" s="483">
        <v>12816</v>
      </c>
      <c r="B1659" s="483" t="s">
        <v>418</v>
      </c>
      <c r="C1659" s="483" t="s">
        <v>430</v>
      </c>
      <c r="D1659" s="483" t="s">
        <v>502</v>
      </c>
      <c r="E1659" s="484">
        <v>36958</v>
      </c>
      <c r="F1659" s="483" t="s">
        <v>276</v>
      </c>
      <c r="G1659" s="483">
        <v>0.05</v>
      </c>
      <c r="H1659" s="483" t="s">
        <v>420</v>
      </c>
      <c r="I1659" s="483" t="s">
        <v>32</v>
      </c>
      <c r="M1659" s="483" t="s">
        <v>32</v>
      </c>
      <c r="N1659" s="483" t="s">
        <v>503</v>
      </c>
      <c r="O1659" s="483" t="s">
        <v>32</v>
      </c>
    </row>
    <row r="1660" spans="1:15" ht="11.25">
      <c r="A1660" s="483">
        <v>12815</v>
      </c>
      <c r="B1660" s="483" t="s">
        <v>418</v>
      </c>
      <c r="C1660" s="483" t="s">
        <v>431</v>
      </c>
      <c r="D1660" s="483" t="s">
        <v>502</v>
      </c>
      <c r="E1660" s="484">
        <v>36799</v>
      </c>
      <c r="F1660" s="483" t="s">
        <v>276</v>
      </c>
      <c r="G1660" s="483">
        <v>2</v>
      </c>
      <c r="H1660" s="483" t="s">
        <v>420</v>
      </c>
      <c r="I1660" s="483" t="s">
        <v>32</v>
      </c>
      <c r="M1660" s="483" t="s">
        <v>32</v>
      </c>
      <c r="N1660" s="483" t="s">
        <v>503</v>
      </c>
      <c r="O1660" s="483" t="s">
        <v>32</v>
      </c>
    </row>
    <row r="1661" spans="1:18" ht="11.25">
      <c r="A1661" s="483">
        <v>12817</v>
      </c>
      <c r="B1661" s="483" t="s">
        <v>418</v>
      </c>
      <c r="C1661" s="483" t="s">
        <v>431</v>
      </c>
      <c r="D1661" s="483" t="s">
        <v>502</v>
      </c>
      <c r="E1661" s="484">
        <v>36981</v>
      </c>
      <c r="F1661" s="483" t="s">
        <v>276</v>
      </c>
      <c r="G1661" s="483">
        <v>0.05</v>
      </c>
      <c r="H1661" s="483" t="s">
        <v>420</v>
      </c>
      <c r="I1661" s="483" t="s">
        <v>32</v>
      </c>
      <c r="M1661" s="483" t="s">
        <v>32</v>
      </c>
      <c r="N1661" s="483" t="s">
        <v>503</v>
      </c>
      <c r="O1661" s="483" t="s">
        <v>32</v>
      </c>
      <c r="Q1661" s="486" t="s">
        <v>276</v>
      </c>
      <c r="R1661" s="486">
        <v>0.05</v>
      </c>
    </row>
    <row r="1662" ht="11.25">
      <c r="E1662" s="484"/>
    </row>
  </sheetData>
  <printOptions gridLines="1"/>
  <pageMargins left="0.75" right="0.75" top="1" bottom="1" header="0.5" footer="0.5"/>
  <pageSetup horizontalDpi="600" verticalDpi="600" orientation="portrait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9" customWidth="1"/>
  </cols>
  <sheetData>
    <row r="1" ht="12.75">
      <c r="A1" s="491" t="s">
        <v>504</v>
      </c>
    </row>
    <row r="2" ht="12.75">
      <c r="A2" s="491"/>
    </row>
    <row r="3" spans="2:3" ht="12.75">
      <c r="B3" s="492">
        <v>37327</v>
      </c>
      <c r="C3" s="492">
        <v>37518</v>
      </c>
    </row>
    <row r="4" spans="2:3" ht="12.75">
      <c r="B4" s="9" t="s">
        <v>200</v>
      </c>
      <c r="C4" s="9" t="s">
        <v>200</v>
      </c>
    </row>
    <row r="5" spans="1:3" ht="12.75">
      <c r="A5" s="384" t="s">
        <v>23</v>
      </c>
      <c r="B5" s="9">
        <v>0.6</v>
      </c>
      <c r="C5" s="9">
        <v>0.8</v>
      </c>
    </row>
    <row r="6" spans="1:3" ht="12.75">
      <c r="A6" s="384" t="s">
        <v>30</v>
      </c>
      <c r="B6" s="9" t="s">
        <v>505</v>
      </c>
      <c r="C6" s="9" t="s">
        <v>505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C16" sqref="C16"/>
    </sheetView>
  </sheetViews>
  <sheetFormatPr defaultColWidth="9.140625" defaultRowHeight="12.75"/>
  <cols>
    <col min="2" max="2" width="5.57421875" style="0" customWidth="1"/>
    <col min="3" max="3" width="14.28125" style="0" customWidth="1"/>
    <col min="5" max="5" width="5.140625" style="0" customWidth="1"/>
    <col min="6" max="6" width="15.421875" style="0" customWidth="1"/>
    <col min="8" max="8" width="4.8515625" style="0" customWidth="1"/>
  </cols>
  <sheetData>
    <row r="2" spans="2:9" ht="12.75">
      <c r="B2" s="563" t="s">
        <v>347</v>
      </c>
      <c r="C2" s="563"/>
      <c r="E2" s="563" t="s">
        <v>340</v>
      </c>
      <c r="F2" s="563"/>
      <c r="H2" s="563" t="s">
        <v>36</v>
      </c>
      <c r="I2" s="563"/>
    </row>
    <row r="3" spans="1:9" ht="12.75">
      <c r="A3" s="412">
        <v>36600</v>
      </c>
      <c r="B3" s="494" t="s">
        <v>276</v>
      </c>
      <c r="C3" s="496">
        <v>0.5</v>
      </c>
      <c r="E3" s="494" t="s">
        <v>276</v>
      </c>
      <c r="F3" s="496">
        <v>0.5</v>
      </c>
      <c r="H3" s="494" t="s">
        <v>276</v>
      </c>
      <c r="I3" s="496">
        <v>0.5</v>
      </c>
    </row>
    <row r="4" spans="1:9" ht="12.75">
      <c r="A4" s="415">
        <v>36782</v>
      </c>
      <c r="B4" s="495" t="s">
        <v>276</v>
      </c>
      <c r="C4" s="497">
        <v>0.5</v>
      </c>
      <c r="E4" s="495" t="s">
        <v>276</v>
      </c>
      <c r="F4" s="497">
        <v>0.5</v>
      </c>
      <c r="H4" s="495" t="s">
        <v>276</v>
      </c>
      <c r="I4" s="497">
        <v>0.5</v>
      </c>
    </row>
    <row r="5" spans="1:9" ht="12.75">
      <c r="A5" s="415">
        <v>36958</v>
      </c>
      <c r="B5" s="495" t="s">
        <v>276</v>
      </c>
      <c r="C5" s="497">
        <v>0.5</v>
      </c>
      <c r="E5" s="495" t="s">
        <v>276</v>
      </c>
      <c r="F5" s="497">
        <v>0.5</v>
      </c>
      <c r="H5" s="495" t="s">
        <v>276</v>
      </c>
      <c r="I5" s="497">
        <v>0.5</v>
      </c>
    </row>
    <row r="6" spans="1:9" ht="12.75">
      <c r="A6" s="415">
        <v>37178</v>
      </c>
      <c r="B6" s="495" t="s">
        <v>276</v>
      </c>
      <c r="C6" s="497">
        <v>0.3</v>
      </c>
      <c r="E6" s="495" t="s">
        <v>276</v>
      </c>
      <c r="F6" s="497">
        <v>0.3</v>
      </c>
      <c r="H6" s="495" t="s">
        <v>276</v>
      </c>
      <c r="I6" s="497">
        <v>0.3</v>
      </c>
    </row>
    <row r="7" spans="1:9" ht="12.75">
      <c r="A7" s="415">
        <v>37328</v>
      </c>
      <c r="B7" s="495" t="s">
        <v>276</v>
      </c>
      <c r="C7" s="497">
        <v>0.5</v>
      </c>
      <c r="E7" s="495" t="s">
        <v>276</v>
      </c>
      <c r="F7" s="497">
        <v>0.5</v>
      </c>
      <c r="H7" s="495" t="s">
        <v>276</v>
      </c>
      <c r="I7" s="497">
        <v>0.5</v>
      </c>
    </row>
    <row r="8" spans="1:9" ht="12.75">
      <c r="A8" s="415">
        <v>37518</v>
      </c>
      <c r="B8" s="495"/>
      <c r="C8" s="498">
        <v>2.9</v>
      </c>
      <c r="E8" s="495"/>
      <c r="F8" s="498">
        <v>1.1</v>
      </c>
      <c r="H8" s="495"/>
      <c r="I8" s="498">
        <v>17</v>
      </c>
    </row>
    <row r="13" ht="12.75">
      <c r="C13" t="s">
        <v>507</v>
      </c>
    </row>
    <row r="14" ht="12.75">
      <c r="C14" t="s">
        <v>508</v>
      </c>
    </row>
    <row r="15" ht="12.75">
      <c r="C15" t="s">
        <v>509</v>
      </c>
    </row>
  </sheetData>
  <mergeCells count="3">
    <mergeCell ref="B2:C2"/>
    <mergeCell ref="E2:F2"/>
    <mergeCell ref="H2:I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4"/>
  <sheetViews>
    <sheetView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9.140625" style="173" customWidth="1"/>
    <col min="2" max="2" width="20.8515625" style="173" customWidth="1"/>
    <col min="3" max="4" width="9.140625" style="173" customWidth="1"/>
    <col min="5" max="5" width="10.8515625" style="173" customWidth="1"/>
    <col min="6" max="6" width="9.140625" style="173" customWidth="1"/>
    <col min="7" max="7" width="15.00390625" style="173" customWidth="1"/>
    <col min="8" max="8" width="2.00390625" style="173" customWidth="1"/>
    <col min="9" max="10" width="9.140625" style="173" customWidth="1"/>
    <col min="11" max="12" width="10.8515625" style="173" customWidth="1"/>
    <col min="13" max="13" width="15.00390625" style="173" customWidth="1"/>
    <col min="14" max="14" width="1.7109375" style="173" customWidth="1"/>
    <col min="15" max="15" width="23.8515625" style="173" customWidth="1"/>
    <col min="16" max="16384" width="9.140625" style="173" customWidth="1"/>
  </cols>
  <sheetData>
    <row r="1" ht="11.25"/>
    <row r="2" ht="11.25">
      <c r="A2" s="135" t="s">
        <v>259</v>
      </c>
    </row>
    <row r="3" ht="11.25">
      <c r="A3" s="135" t="s">
        <v>258</v>
      </c>
    </row>
    <row r="4" ht="11.25">
      <c r="A4" s="135"/>
    </row>
    <row r="5" ht="11.25">
      <c r="A5" s="135"/>
    </row>
    <row r="6" ht="12" thickBot="1"/>
    <row r="7" spans="1:15" ht="14.25" thickBot="1" thickTop="1">
      <c r="A7" s="346"/>
      <c r="B7" s="347"/>
      <c r="C7" s="541" t="s">
        <v>264</v>
      </c>
      <c r="D7" s="542"/>
      <c r="E7" s="542"/>
      <c r="F7" s="542"/>
      <c r="G7" s="542"/>
      <c r="H7" s="221"/>
      <c r="I7" s="543" t="s">
        <v>268</v>
      </c>
      <c r="J7" s="544"/>
      <c r="K7" s="544"/>
      <c r="L7" s="544"/>
      <c r="M7" s="545"/>
      <c r="N7" s="221"/>
      <c r="O7" s="225"/>
    </row>
    <row r="8" spans="1:15" ht="26.25" customHeight="1">
      <c r="A8" s="529"/>
      <c r="B8" s="531" t="s">
        <v>6</v>
      </c>
      <c r="C8" s="533" t="s">
        <v>136</v>
      </c>
      <c r="D8" s="535" t="s">
        <v>137</v>
      </c>
      <c r="E8" s="535" t="s">
        <v>247</v>
      </c>
      <c r="F8" s="535" t="s">
        <v>248</v>
      </c>
      <c r="G8" s="539" t="s">
        <v>256</v>
      </c>
      <c r="H8" s="222"/>
      <c r="I8" s="537" t="s">
        <v>261</v>
      </c>
      <c r="J8" s="535" t="s">
        <v>262</v>
      </c>
      <c r="K8" s="535" t="s">
        <v>247</v>
      </c>
      <c r="L8" s="527" t="s">
        <v>263</v>
      </c>
      <c r="M8" s="539" t="s">
        <v>256</v>
      </c>
      <c r="N8" s="222"/>
      <c r="O8" s="527" t="s">
        <v>254</v>
      </c>
    </row>
    <row r="9" spans="1:15" ht="64.5" customHeight="1" thickBot="1">
      <c r="A9" s="530"/>
      <c r="B9" s="532"/>
      <c r="C9" s="534"/>
      <c r="D9" s="536"/>
      <c r="E9" s="536"/>
      <c r="F9" s="536"/>
      <c r="G9" s="540"/>
      <c r="H9" s="223"/>
      <c r="I9" s="538"/>
      <c r="J9" s="536"/>
      <c r="K9" s="536"/>
      <c r="L9" s="546"/>
      <c r="M9" s="540"/>
      <c r="N9" s="223"/>
      <c r="O9" s="528"/>
    </row>
    <row r="10" spans="1:15" ht="12" thickTop="1">
      <c r="A10" s="174">
        <v>1</v>
      </c>
      <c r="B10" s="175" t="s">
        <v>23</v>
      </c>
      <c r="C10" s="176" t="s">
        <v>24</v>
      </c>
      <c r="D10" s="176" t="s">
        <v>25</v>
      </c>
      <c r="E10" s="176"/>
      <c r="F10" s="177">
        <v>0.8</v>
      </c>
      <c r="G10" s="218">
        <f>IF(C10="","Check input",IF(C10="Y",IF(D10="","Check input",IF(D10="Y",IF(E10="","Check input",IF(F10="","","Check input")),IF(E10="",IF(F10="","Check input",""),"Check input"))),IF(D10="",IF(E10="",IF(F10="","","Check input"),"Check input"),"Check input")))</f>
      </c>
      <c r="H10" s="223"/>
      <c r="I10" s="219" t="s">
        <v>24</v>
      </c>
      <c r="J10" s="176" t="s">
        <v>25</v>
      </c>
      <c r="K10" s="176"/>
      <c r="L10" s="177">
        <v>0.337</v>
      </c>
      <c r="M10" s="177">
        <f>IF(I10="","Check input",IF(I10="Y",IF(J10="","Check input",IF(J10="Y",IF(K10="","Check input",IF(L10="","","Check input")),IF(K10="",IF(L10="","Check input",""),"Check input"))),IF(J10="",IF(K10="",IF(L10="","","Check input"),"Check input"),"Check input")))</f>
      </c>
      <c r="N10" s="223"/>
      <c r="O10" s="176">
        <f>IF(RB2_RPA!C10="No Criteria","No Criteria","")</f>
      </c>
    </row>
    <row r="11" spans="1:15" ht="11.25">
      <c r="A11" s="178">
        <v>2</v>
      </c>
      <c r="B11" s="179" t="s">
        <v>512</v>
      </c>
      <c r="C11" s="180" t="s">
        <v>24</v>
      </c>
      <c r="D11" s="180" t="s">
        <v>25</v>
      </c>
      <c r="E11" s="180"/>
      <c r="F11" s="181">
        <v>12</v>
      </c>
      <c r="G11" s="218">
        <f aca="true" t="shared" si="0" ref="G11:G74">IF(C11="","Check input",IF(C11="Y",IF(D11="","Check input",IF(D11="Y",IF(E11="","Check input",IF(F11="","","Check input")),IF(E11="",IF(F11="","Check input",""),"Check input"))),IF(D11="",IF(E11="",IF(F11="","","Check input"),"Check input"),"Check input")))</f>
      </c>
      <c r="H11" s="223"/>
      <c r="I11" s="220" t="s">
        <v>24</v>
      </c>
      <c r="J11" s="180" t="s">
        <v>25</v>
      </c>
      <c r="K11" s="180"/>
      <c r="L11" s="177">
        <v>3.65</v>
      </c>
      <c r="M11" s="177">
        <f aca="true" t="shared" si="1" ref="M11:M74">IF(I11="","Check input",IF(I11="Y",IF(J11="","Check input",IF(J11="Y",IF(K11="","Check input",IF(L11="","","Check input")),IF(K11="",IF(L11="","Check input",""),"Check input"))),IF(J11="",IF(K11="",IF(L11="","","Check input"),"Check input"),"Check input")))</f>
      </c>
      <c r="N11" s="223"/>
      <c r="O11" s="176">
        <f>IF(RB2_RPA!C11="No Criteria","No Criteria","")</f>
      </c>
    </row>
    <row r="12" spans="1:15" ht="11.25">
      <c r="A12" s="178">
        <v>3</v>
      </c>
      <c r="B12" s="179" t="s">
        <v>26</v>
      </c>
      <c r="C12" s="180" t="s">
        <v>25</v>
      </c>
      <c r="D12" s="180"/>
      <c r="E12" s="180"/>
      <c r="F12" s="182"/>
      <c r="G12" s="218">
        <f t="shared" si="0"/>
      </c>
      <c r="H12" s="223"/>
      <c r="I12" s="220" t="s">
        <v>24</v>
      </c>
      <c r="J12" s="180" t="s">
        <v>25</v>
      </c>
      <c r="K12" s="180"/>
      <c r="L12" s="182">
        <v>0.126</v>
      </c>
      <c r="M12" s="177">
        <f t="shared" si="1"/>
      </c>
      <c r="N12" s="223"/>
      <c r="O12" s="176" t="str">
        <f>IF(RB2_RPA!C12="No Criteria","No Criteria","")</f>
        <v>No Criteria</v>
      </c>
    </row>
    <row r="13" spans="1:15" ht="11.25">
      <c r="A13" s="178">
        <v>4</v>
      </c>
      <c r="B13" s="179" t="s">
        <v>513</v>
      </c>
      <c r="C13" s="180" t="s">
        <v>24</v>
      </c>
      <c r="D13" s="180" t="s">
        <v>25</v>
      </c>
      <c r="E13" s="180"/>
      <c r="F13" s="182">
        <v>0.04</v>
      </c>
      <c r="G13" s="218">
        <f t="shared" si="0"/>
      </c>
      <c r="H13" s="223"/>
      <c r="I13" s="220" t="s">
        <v>24</v>
      </c>
      <c r="J13" s="180" t="s">
        <v>25</v>
      </c>
      <c r="K13" s="180"/>
      <c r="L13" s="182">
        <v>0.06</v>
      </c>
      <c r="M13" s="177">
        <f t="shared" si="1"/>
      </c>
      <c r="N13" s="223"/>
      <c r="O13" s="176">
        <f>IF(RB2_RPA!C13="No Criteria","No Criteria","")</f>
      </c>
    </row>
    <row r="14" spans="1:15" ht="11.25">
      <c r="A14" s="178" t="s">
        <v>27</v>
      </c>
      <c r="B14" s="179" t="s">
        <v>28</v>
      </c>
      <c r="C14" s="180" t="s">
        <v>24</v>
      </c>
      <c r="D14" s="183" t="s">
        <v>25</v>
      </c>
      <c r="E14" s="183"/>
      <c r="F14" s="182">
        <v>2.1</v>
      </c>
      <c r="G14" s="218">
        <f t="shared" si="0"/>
      </c>
      <c r="H14" s="223"/>
      <c r="I14" s="220" t="s">
        <v>25</v>
      </c>
      <c r="J14" s="183"/>
      <c r="K14" s="183"/>
      <c r="L14" s="182"/>
      <c r="M14" s="177">
        <f t="shared" si="1"/>
      </c>
      <c r="N14" s="223"/>
      <c r="O14" s="176">
        <f>IF(RB2_RPA!C14="No Criteria","No Criteria","")</f>
      </c>
    </row>
    <row r="15" spans="1:15" ht="11.25">
      <c r="A15" s="178" t="s">
        <v>29</v>
      </c>
      <c r="B15" s="179" t="s">
        <v>514</v>
      </c>
      <c r="C15" s="180" t="s">
        <v>24</v>
      </c>
      <c r="D15" s="183" t="s">
        <v>25</v>
      </c>
      <c r="E15" s="183"/>
      <c r="F15" s="181">
        <v>2.6</v>
      </c>
      <c r="G15" s="218">
        <f t="shared" si="0"/>
      </c>
      <c r="H15" s="223"/>
      <c r="I15" s="220" t="s">
        <v>25</v>
      </c>
      <c r="J15" s="183"/>
      <c r="K15" s="183"/>
      <c r="L15" s="182"/>
      <c r="M15" s="177">
        <f>IF(I15="","Check input",IF(I15="Y",IF(J15="","Check input",IF(J15="Y",IF(K15="","Check input",IF(L15="","","Check input")),IF(K15="",IF(L15="","Check input",""),"Check input"))),IF(J15="",IF(K15="",IF(L15="","","Check input"),"Check input"),"Check input")))</f>
      </c>
      <c r="N15" s="223"/>
      <c r="O15" s="176">
        <f>IF(RB2_RPA!C15="No Criteria","No Criteria","")</f>
      </c>
    </row>
    <row r="16" spans="1:15" ht="11.25">
      <c r="A16" s="178">
        <v>6</v>
      </c>
      <c r="B16" s="184" t="s">
        <v>240</v>
      </c>
      <c r="C16" s="180" t="s">
        <v>24</v>
      </c>
      <c r="D16" s="185" t="s">
        <v>25</v>
      </c>
      <c r="E16" s="185"/>
      <c r="F16" s="181">
        <v>12.1</v>
      </c>
      <c r="G16" s="218">
        <f t="shared" si="0"/>
      </c>
      <c r="H16" s="223"/>
      <c r="I16" s="220" t="s">
        <v>24</v>
      </c>
      <c r="J16" s="180" t="s">
        <v>25</v>
      </c>
      <c r="K16" s="185"/>
      <c r="L16" s="182">
        <v>9.9</v>
      </c>
      <c r="M16" s="177">
        <f t="shared" si="1"/>
      </c>
      <c r="N16" s="223"/>
      <c r="O16" s="176">
        <f>IF(RB2_RPA!C16="No Criteria","No Criteria","")</f>
      </c>
    </row>
    <row r="17" spans="1:15" ht="11.25">
      <c r="A17" s="178">
        <v>7</v>
      </c>
      <c r="B17" s="179" t="s">
        <v>515</v>
      </c>
      <c r="C17" s="180" t="s">
        <v>24</v>
      </c>
      <c r="D17" s="183" t="s">
        <v>25</v>
      </c>
      <c r="E17" s="183"/>
      <c r="F17" s="181">
        <v>0.39</v>
      </c>
      <c r="G17" s="218">
        <f t="shared" si="0"/>
      </c>
      <c r="H17" s="223"/>
      <c r="I17" s="220" t="s">
        <v>24</v>
      </c>
      <c r="J17" s="180" t="s">
        <v>25</v>
      </c>
      <c r="K17" s="183"/>
      <c r="L17" s="182">
        <v>2.35</v>
      </c>
      <c r="M17" s="177">
        <f t="shared" si="1"/>
      </c>
      <c r="N17" s="223"/>
      <c r="O17" s="176">
        <f>IF(RB2_RPA!C17="No Criteria","No Criteria","")</f>
      </c>
    </row>
    <row r="18" spans="1:15" ht="11.25">
      <c r="A18" s="178">
        <v>8</v>
      </c>
      <c r="B18" s="184" t="s">
        <v>206</v>
      </c>
      <c r="C18" s="180" t="s">
        <v>24</v>
      </c>
      <c r="D18" s="183" t="s">
        <v>25</v>
      </c>
      <c r="E18" s="183"/>
      <c r="F18" s="181">
        <v>0.029</v>
      </c>
      <c r="G18" s="218">
        <f t="shared" si="0"/>
      </c>
      <c r="H18" s="223"/>
      <c r="I18" s="220" t="s">
        <v>24</v>
      </c>
      <c r="J18" s="180" t="s">
        <v>25</v>
      </c>
      <c r="K18" s="183"/>
      <c r="L18" s="182">
        <v>0.0377</v>
      </c>
      <c r="M18" s="177">
        <f t="shared" si="1"/>
      </c>
      <c r="N18" s="223"/>
      <c r="O18" s="176">
        <f>IF(RB2_RPA!C18="No Criteria","No Criteria","")</f>
      </c>
    </row>
    <row r="19" spans="1:15" ht="11.25">
      <c r="A19" s="178">
        <v>9</v>
      </c>
      <c r="B19" s="186" t="s">
        <v>516</v>
      </c>
      <c r="C19" s="180" t="s">
        <v>24</v>
      </c>
      <c r="D19" s="183" t="s">
        <v>25</v>
      </c>
      <c r="E19" s="183"/>
      <c r="F19" s="181">
        <v>14</v>
      </c>
      <c r="G19" s="218">
        <f t="shared" si="0"/>
      </c>
      <c r="H19" s="223"/>
      <c r="I19" s="220" t="s">
        <v>24</v>
      </c>
      <c r="J19" s="180" t="s">
        <v>25</v>
      </c>
      <c r="K19" s="183"/>
      <c r="L19" s="182">
        <v>21.8</v>
      </c>
      <c r="M19" s="177">
        <f t="shared" si="1"/>
      </c>
      <c r="N19" s="223"/>
      <c r="O19" s="176">
        <f>IF(RB2_RPA!C19="No Criteria","No Criteria","")</f>
      </c>
    </row>
    <row r="20" spans="1:15" ht="11.25">
      <c r="A20" s="178">
        <v>10</v>
      </c>
      <c r="B20" s="184" t="s">
        <v>208</v>
      </c>
      <c r="C20" s="180" t="s">
        <v>24</v>
      </c>
      <c r="D20" s="183" t="s">
        <v>25</v>
      </c>
      <c r="E20" s="183"/>
      <c r="F20" s="181">
        <v>4</v>
      </c>
      <c r="G20" s="218">
        <f t="shared" si="0"/>
      </c>
      <c r="H20" s="223"/>
      <c r="I20" s="220" t="s">
        <v>24</v>
      </c>
      <c r="J20" s="180" t="s">
        <v>25</v>
      </c>
      <c r="K20" s="183"/>
      <c r="L20" s="182">
        <v>0.3</v>
      </c>
      <c r="M20" s="177">
        <f t="shared" si="1"/>
      </c>
      <c r="N20" s="223"/>
      <c r="O20" s="176">
        <f>IF(RB2_RPA!C20="No Criteria","No Criteria","")</f>
      </c>
    </row>
    <row r="21" spans="1:15" ht="11.25">
      <c r="A21" s="178">
        <v>11</v>
      </c>
      <c r="B21" s="187" t="s">
        <v>517</v>
      </c>
      <c r="C21" s="180" t="s">
        <v>24</v>
      </c>
      <c r="D21" s="183" t="s">
        <v>25</v>
      </c>
      <c r="E21" s="183"/>
      <c r="F21" s="182">
        <v>0.8</v>
      </c>
      <c r="G21" s="218">
        <f t="shared" si="0"/>
      </c>
      <c r="H21" s="223"/>
      <c r="I21" s="220" t="s">
        <v>24</v>
      </c>
      <c r="J21" s="180" t="s">
        <v>25</v>
      </c>
      <c r="K21" s="183"/>
      <c r="L21" s="182">
        <v>0.0566</v>
      </c>
      <c r="M21" s="177">
        <f t="shared" si="1"/>
      </c>
      <c r="N21" s="223"/>
      <c r="O21" s="176">
        <f>IF(RB2_RPA!C21="No Criteria","No Criteria","")</f>
      </c>
    </row>
    <row r="22" spans="1:15" ht="11.25">
      <c r="A22" s="178">
        <v>12</v>
      </c>
      <c r="B22" s="179" t="s">
        <v>30</v>
      </c>
      <c r="C22" s="180" t="s">
        <v>24</v>
      </c>
      <c r="D22" s="183" t="s">
        <v>24</v>
      </c>
      <c r="E22" s="183">
        <v>0.03</v>
      </c>
      <c r="F22" s="182"/>
      <c r="G22" s="218">
        <f t="shared" si="0"/>
      </c>
      <c r="H22" s="223"/>
      <c r="I22" s="220" t="s">
        <v>24</v>
      </c>
      <c r="J22" s="183" t="s">
        <v>25</v>
      </c>
      <c r="K22" s="183"/>
      <c r="L22" s="182">
        <v>0.14</v>
      </c>
      <c r="M22" s="177">
        <f t="shared" si="1"/>
      </c>
      <c r="N22" s="223"/>
      <c r="O22" s="176">
        <f>IF(RB2_RPA!C22="No Criteria","No Criteria","")</f>
      </c>
    </row>
    <row r="23" spans="1:15" ht="11.25">
      <c r="A23" s="178">
        <v>13</v>
      </c>
      <c r="B23" s="184" t="s">
        <v>518</v>
      </c>
      <c r="C23" s="180" t="s">
        <v>24</v>
      </c>
      <c r="D23" s="180" t="s">
        <v>25</v>
      </c>
      <c r="E23" s="180"/>
      <c r="F23" s="181">
        <v>22</v>
      </c>
      <c r="G23" s="218">
        <f t="shared" si="0"/>
      </c>
      <c r="H23" s="223"/>
      <c r="I23" s="220" t="s">
        <v>24</v>
      </c>
      <c r="J23" s="180" t="s">
        <v>25</v>
      </c>
      <c r="K23" s="180"/>
      <c r="L23" s="182">
        <v>18.2</v>
      </c>
      <c r="M23" s="177">
        <f t="shared" si="1"/>
      </c>
      <c r="N23" s="223"/>
      <c r="O23" s="176">
        <f>IF(RB2_RPA!C23="No Criteria","No Criteria","")</f>
      </c>
    </row>
    <row r="24" spans="1:15" ht="11.25">
      <c r="A24" s="178">
        <v>14</v>
      </c>
      <c r="B24" s="184" t="s">
        <v>519</v>
      </c>
      <c r="C24" s="180" t="s">
        <v>24</v>
      </c>
      <c r="D24" s="180" t="s">
        <v>25</v>
      </c>
      <c r="E24" s="180"/>
      <c r="F24" s="181">
        <v>6</v>
      </c>
      <c r="G24" s="218">
        <f t="shared" si="0"/>
      </c>
      <c r="H24" s="223"/>
      <c r="I24" s="220" t="s">
        <v>24</v>
      </c>
      <c r="J24" s="180" t="s">
        <v>25</v>
      </c>
      <c r="K24" s="180"/>
      <c r="L24" s="182">
        <v>0.5</v>
      </c>
      <c r="M24" s="177">
        <f t="shared" si="1"/>
      </c>
      <c r="N24" s="223"/>
      <c r="O24" s="176">
        <f>IF(RB2_RPA!C24="No Criteria","No Criteria","")</f>
      </c>
    </row>
    <row r="25" spans="1:15" ht="11.25">
      <c r="A25" s="178">
        <v>15</v>
      </c>
      <c r="B25" s="179" t="s">
        <v>31</v>
      </c>
      <c r="C25" s="180" t="s">
        <v>25</v>
      </c>
      <c r="D25" s="180"/>
      <c r="E25" s="180"/>
      <c r="F25" s="182"/>
      <c r="G25" s="218">
        <f t="shared" si="0"/>
      </c>
      <c r="H25" s="223"/>
      <c r="I25" s="220" t="s">
        <v>25</v>
      </c>
      <c r="J25" s="180"/>
      <c r="K25" s="180"/>
      <c r="L25" s="188"/>
      <c r="M25" s="177">
        <f t="shared" si="1"/>
      </c>
      <c r="N25" s="223"/>
      <c r="O25" s="176" t="str">
        <f>IF(RB2_RPA!C25="No Criteria","No Criteria","")</f>
        <v>No Criteria</v>
      </c>
    </row>
    <row r="26" spans="1:15" ht="11.25">
      <c r="A26" s="189">
        <v>16</v>
      </c>
      <c r="B26" s="190" t="s">
        <v>520</v>
      </c>
      <c r="C26" s="180" t="s">
        <v>24</v>
      </c>
      <c r="D26" s="180" t="s">
        <v>25</v>
      </c>
      <c r="E26" s="180"/>
      <c r="F26" s="348">
        <v>6.466E-08</v>
      </c>
      <c r="G26" s="218">
        <f t="shared" si="0"/>
      </c>
      <c r="H26" s="223"/>
      <c r="I26" s="220" t="s">
        <v>24</v>
      </c>
      <c r="J26" s="180" t="s">
        <v>25</v>
      </c>
      <c r="K26" s="180"/>
      <c r="L26" s="191">
        <v>4.8E-08</v>
      </c>
      <c r="M26" s="177">
        <f t="shared" si="1"/>
      </c>
      <c r="N26" s="223"/>
      <c r="O26" s="176">
        <f>IF(RB2_RPA!C26="No Criteria","No Criteria","")</f>
      </c>
    </row>
    <row r="27" spans="1:15" ht="11.25">
      <c r="A27" s="178">
        <v>17</v>
      </c>
      <c r="B27" s="179" t="s">
        <v>33</v>
      </c>
      <c r="C27" s="180" t="s">
        <v>24</v>
      </c>
      <c r="D27" s="180" t="s">
        <v>24</v>
      </c>
      <c r="E27" s="349">
        <v>3</v>
      </c>
      <c r="F27" s="192"/>
      <c r="G27" s="218">
        <f t="shared" si="0"/>
      </c>
      <c r="H27" s="223"/>
      <c r="I27" s="220" t="s">
        <v>24</v>
      </c>
      <c r="J27" s="180" t="s">
        <v>24</v>
      </c>
      <c r="K27" s="180">
        <v>0.5</v>
      </c>
      <c r="L27" s="182"/>
      <c r="M27" s="177">
        <f t="shared" si="1"/>
      </c>
      <c r="N27" s="223"/>
      <c r="O27" s="176">
        <f>IF(RB2_RPA!C27="No Criteria","No Criteria","")</f>
      </c>
    </row>
    <row r="28" spans="1:15" ht="11.25">
      <c r="A28" s="178">
        <v>18</v>
      </c>
      <c r="B28" s="179" t="s">
        <v>34</v>
      </c>
      <c r="C28" s="180" t="s">
        <v>24</v>
      </c>
      <c r="D28" s="180" t="s">
        <v>24</v>
      </c>
      <c r="E28" s="349">
        <v>1</v>
      </c>
      <c r="F28" s="193"/>
      <c r="G28" s="218">
        <f t="shared" si="0"/>
      </c>
      <c r="H28" s="223"/>
      <c r="I28" s="220" t="s">
        <v>24</v>
      </c>
      <c r="J28" s="180" t="s">
        <v>24</v>
      </c>
      <c r="K28" s="180">
        <v>0.05</v>
      </c>
      <c r="L28" s="182"/>
      <c r="M28" s="177">
        <f t="shared" si="1"/>
      </c>
      <c r="N28" s="223"/>
      <c r="O28" s="176">
        <f>IF(RB2_RPA!C28="No Criteria","No Criteria","")</f>
      </c>
    </row>
    <row r="29" spans="1:15" ht="11.25">
      <c r="A29" s="178">
        <v>19</v>
      </c>
      <c r="B29" s="179" t="s">
        <v>35</v>
      </c>
      <c r="C29" s="180" t="s">
        <v>24</v>
      </c>
      <c r="D29" s="180" t="s">
        <v>24</v>
      </c>
      <c r="E29" s="349">
        <v>0.3</v>
      </c>
      <c r="F29" s="192"/>
      <c r="G29" s="218">
        <f t="shared" si="0"/>
      </c>
      <c r="H29" s="223"/>
      <c r="I29" s="220" t="s">
        <v>24</v>
      </c>
      <c r="J29" s="180" t="s">
        <v>24</v>
      </c>
      <c r="K29" s="180">
        <v>0.05</v>
      </c>
      <c r="L29" s="182"/>
      <c r="M29" s="177">
        <f t="shared" si="1"/>
      </c>
      <c r="N29" s="223"/>
      <c r="O29" s="176">
        <f>IF(RB2_RPA!C29="No Criteria","No Criteria","")</f>
      </c>
    </row>
    <row r="30" spans="1:15" ht="11.25">
      <c r="A30" s="178">
        <v>20</v>
      </c>
      <c r="B30" s="179" t="s">
        <v>36</v>
      </c>
      <c r="C30" s="180" t="s">
        <v>24</v>
      </c>
      <c r="D30" s="180" t="s">
        <v>25</v>
      </c>
      <c r="E30" s="180"/>
      <c r="F30" s="350">
        <v>17</v>
      </c>
      <c r="G30" s="218">
        <f t="shared" si="0"/>
      </c>
      <c r="H30" s="223"/>
      <c r="I30" s="220" t="s">
        <v>24</v>
      </c>
      <c r="J30" s="180" t="s">
        <v>24</v>
      </c>
      <c r="K30" s="180">
        <v>0.5</v>
      </c>
      <c r="L30" s="182"/>
      <c r="M30" s="177">
        <f t="shared" si="1"/>
      </c>
      <c r="N30" s="223"/>
      <c r="O30" s="176">
        <f>IF(RB2_RPA!C30="No Criteria","No Criteria","")</f>
      </c>
    </row>
    <row r="31" spans="1:15" ht="11.25">
      <c r="A31" s="178">
        <v>21</v>
      </c>
      <c r="B31" s="179" t="s">
        <v>37</v>
      </c>
      <c r="C31" s="180" t="s">
        <v>24</v>
      </c>
      <c r="D31" s="180" t="s">
        <v>24</v>
      </c>
      <c r="E31" s="349">
        <v>0.3</v>
      </c>
      <c r="F31" s="192"/>
      <c r="G31" s="218">
        <f t="shared" si="0"/>
      </c>
      <c r="H31" s="223"/>
      <c r="I31" s="220" t="s">
        <v>24</v>
      </c>
      <c r="J31" s="180" t="s">
        <v>25</v>
      </c>
      <c r="K31" s="180"/>
      <c r="L31" s="182">
        <v>0.06</v>
      </c>
      <c r="M31" s="177">
        <f t="shared" si="1"/>
      </c>
      <c r="N31" s="223"/>
      <c r="O31" s="176">
        <f>IF(RB2_RPA!C31="No Criteria","No Criteria","")</f>
      </c>
    </row>
    <row r="32" spans="1:15" ht="11.25">
      <c r="A32" s="178">
        <v>22</v>
      </c>
      <c r="B32" s="179" t="s">
        <v>38</v>
      </c>
      <c r="C32" s="180" t="s">
        <v>24</v>
      </c>
      <c r="D32" s="180" t="s">
        <v>24</v>
      </c>
      <c r="E32" s="349">
        <v>0.3</v>
      </c>
      <c r="F32" s="192"/>
      <c r="G32" s="218">
        <f t="shared" si="0"/>
      </c>
      <c r="H32" s="223"/>
      <c r="I32" s="220" t="s">
        <v>24</v>
      </c>
      <c r="J32" s="180" t="s">
        <v>24</v>
      </c>
      <c r="K32" s="180">
        <v>0.5</v>
      </c>
      <c r="L32" s="182"/>
      <c r="M32" s="177">
        <f t="shared" si="1"/>
      </c>
      <c r="N32" s="223"/>
      <c r="O32" s="176">
        <f>IF(RB2_RPA!C32="No Criteria","No Criteria","")</f>
      </c>
    </row>
    <row r="33" spans="1:15" ht="11.25">
      <c r="A33" s="178">
        <v>23</v>
      </c>
      <c r="B33" s="179" t="s">
        <v>39</v>
      </c>
      <c r="C33" s="180" t="s">
        <v>24</v>
      </c>
      <c r="D33" s="180" t="s">
        <v>25</v>
      </c>
      <c r="F33" s="349">
        <v>2.9</v>
      </c>
      <c r="G33" s="218">
        <f t="shared" si="0"/>
      </c>
      <c r="H33" s="223"/>
      <c r="I33" s="220" t="s">
        <v>24</v>
      </c>
      <c r="J33" s="180" t="s">
        <v>24</v>
      </c>
      <c r="K33" s="180">
        <v>0.05</v>
      </c>
      <c r="L33" s="182"/>
      <c r="M33" s="177">
        <f t="shared" si="1"/>
      </c>
      <c r="N33" s="223"/>
      <c r="O33" s="176">
        <f>IF(RB2_RPA!C33="No Criteria","No Criteria","")</f>
      </c>
    </row>
    <row r="34" spans="1:15" ht="11.25">
      <c r="A34" s="178">
        <v>24</v>
      </c>
      <c r="B34" s="179" t="s">
        <v>40</v>
      </c>
      <c r="C34" s="180" t="s">
        <v>24</v>
      </c>
      <c r="D34" s="180" t="s">
        <v>24</v>
      </c>
      <c r="E34" s="349">
        <v>0.3</v>
      </c>
      <c r="F34" s="194"/>
      <c r="G34" s="218">
        <f t="shared" si="0"/>
      </c>
      <c r="H34" s="223"/>
      <c r="I34" s="220" t="s">
        <v>24</v>
      </c>
      <c r="J34" s="180" t="s">
        <v>24</v>
      </c>
      <c r="K34" s="180">
        <v>0.5</v>
      </c>
      <c r="L34" s="182"/>
      <c r="M34" s="177">
        <f t="shared" si="1"/>
      </c>
      <c r="N34" s="223"/>
      <c r="O34" s="176" t="str">
        <f>IF(RB2_RPA!C34="No Criteria","No Criteria","")</f>
        <v>No Criteria</v>
      </c>
    </row>
    <row r="35" spans="1:15" ht="11.25">
      <c r="A35" s="178">
        <v>25</v>
      </c>
      <c r="B35" s="179" t="s">
        <v>41</v>
      </c>
      <c r="C35" s="180" t="s">
        <v>24</v>
      </c>
      <c r="D35" s="180" t="s">
        <v>24</v>
      </c>
      <c r="E35" s="349">
        <v>1</v>
      </c>
      <c r="F35" s="193"/>
      <c r="G35" s="218">
        <f t="shared" si="0"/>
      </c>
      <c r="H35" s="223"/>
      <c r="I35" s="220" t="s">
        <v>24</v>
      </c>
      <c r="J35" s="180" t="s">
        <v>24</v>
      </c>
      <c r="K35" s="180">
        <v>0.5</v>
      </c>
      <c r="L35" s="182"/>
      <c r="M35" s="177">
        <f t="shared" si="1"/>
      </c>
      <c r="N35" s="223"/>
      <c r="O35" s="176" t="str">
        <f>IF(RB2_RPA!C35="No Criteria","No Criteria","")</f>
        <v>No Criteria</v>
      </c>
    </row>
    <row r="36" spans="1:15" ht="11.25">
      <c r="A36" s="178">
        <v>26</v>
      </c>
      <c r="B36" s="179" t="s">
        <v>42</v>
      </c>
      <c r="C36" s="180" t="s">
        <v>24</v>
      </c>
      <c r="D36" s="180" t="s">
        <v>25</v>
      </c>
      <c r="E36" s="180"/>
      <c r="F36" s="195">
        <v>0.8</v>
      </c>
      <c r="G36" s="218">
        <f t="shared" si="0"/>
      </c>
      <c r="H36" s="223"/>
      <c r="I36" s="220" t="s">
        <v>24</v>
      </c>
      <c r="J36" s="180" t="s">
        <v>24</v>
      </c>
      <c r="K36" s="180">
        <v>0.5</v>
      </c>
      <c r="L36" s="182"/>
      <c r="M36" s="177">
        <f t="shared" si="1"/>
      </c>
      <c r="N36" s="223"/>
      <c r="O36" s="176" t="str">
        <f>IF(RB2_RPA!C36="No Criteria","No Criteria","")</f>
        <v>No Criteria</v>
      </c>
    </row>
    <row r="37" spans="1:15" ht="11.25">
      <c r="A37" s="178">
        <v>27</v>
      </c>
      <c r="B37" s="179" t="s">
        <v>43</v>
      </c>
      <c r="C37" s="180" t="s">
        <v>24</v>
      </c>
      <c r="D37" s="180" t="s">
        <v>25</v>
      </c>
      <c r="E37" s="180"/>
      <c r="F37" s="351">
        <v>1.1</v>
      </c>
      <c r="G37" s="218">
        <f t="shared" si="0"/>
      </c>
      <c r="H37" s="223"/>
      <c r="I37" s="220" t="s">
        <v>24</v>
      </c>
      <c r="J37" s="180" t="s">
        <v>24</v>
      </c>
      <c r="K37" s="180">
        <v>0.05</v>
      </c>
      <c r="L37" s="182"/>
      <c r="M37" s="177">
        <f t="shared" si="1"/>
      </c>
      <c r="N37" s="223"/>
      <c r="O37" s="176">
        <f>IF(RB2_RPA!C37="No Criteria","No Criteria","")</f>
      </c>
    </row>
    <row r="38" spans="1:15" ht="11.25">
      <c r="A38" s="178">
        <v>28</v>
      </c>
      <c r="B38" s="179" t="s">
        <v>44</v>
      </c>
      <c r="C38" s="180" t="s">
        <v>24</v>
      </c>
      <c r="D38" s="180" t="s">
        <v>24</v>
      </c>
      <c r="E38" s="349">
        <v>0.3</v>
      </c>
      <c r="F38" s="193"/>
      <c r="G38" s="218">
        <f t="shared" si="0"/>
      </c>
      <c r="H38" s="223"/>
      <c r="I38" s="220" t="s">
        <v>24</v>
      </c>
      <c r="J38" s="180" t="s">
        <v>24</v>
      </c>
      <c r="K38" s="180">
        <v>0.05</v>
      </c>
      <c r="L38" s="182"/>
      <c r="M38" s="177">
        <f t="shared" si="1"/>
      </c>
      <c r="N38" s="223"/>
      <c r="O38" s="176" t="str">
        <f>IF(RB2_RPA!C38="No Criteria","No Criteria","")</f>
        <v>No Criteria</v>
      </c>
    </row>
    <row r="39" spans="1:15" ht="11.25">
      <c r="A39" s="178">
        <v>29</v>
      </c>
      <c r="B39" s="179" t="s">
        <v>45</v>
      </c>
      <c r="C39" s="180" t="s">
        <v>24</v>
      </c>
      <c r="D39" s="180" t="s">
        <v>24</v>
      </c>
      <c r="E39" s="349">
        <v>0.3</v>
      </c>
      <c r="F39" s="192"/>
      <c r="G39" s="218">
        <f t="shared" si="0"/>
      </c>
      <c r="H39" s="223"/>
      <c r="I39" s="220" t="s">
        <v>24</v>
      </c>
      <c r="J39" s="180" t="s">
        <v>25</v>
      </c>
      <c r="K39" s="180"/>
      <c r="L39" s="182">
        <v>0.04</v>
      </c>
      <c r="M39" s="177">
        <f t="shared" si="1"/>
      </c>
      <c r="N39" s="223"/>
      <c r="O39" s="176">
        <f>IF(RB2_RPA!C39="No Criteria","No Criteria","")</f>
      </c>
    </row>
    <row r="40" spans="1:15" ht="11.25">
      <c r="A40" s="178">
        <v>30</v>
      </c>
      <c r="B40" s="179" t="s">
        <v>46</v>
      </c>
      <c r="C40" s="180" t="s">
        <v>24</v>
      </c>
      <c r="D40" s="180" t="s">
        <v>24</v>
      </c>
      <c r="E40" s="349">
        <v>0.3</v>
      </c>
      <c r="F40" s="192"/>
      <c r="G40" s="218">
        <f t="shared" si="0"/>
      </c>
      <c r="H40" s="223"/>
      <c r="I40" s="220" t="s">
        <v>24</v>
      </c>
      <c r="J40" s="180" t="s">
        <v>24</v>
      </c>
      <c r="K40" s="180">
        <v>0.5</v>
      </c>
      <c r="L40" s="182"/>
      <c r="M40" s="177">
        <f t="shared" si="1"/>
      </c>
      <c r="N40" s="223"/>
      <c r="O40" s="176">
        <f>IF(RB2_RPA!C40="No Criteria","No Criteria","")</f>
      </c>
    </row>
    <row r="41" spans="1:15" ht="11.25">
      <c r="A41" s="178">
        <v>31</v>
      </c>
      <c r="B41" s="179" t="s">
        <v>47</v>
      </c>
      <c r="C41" s="180" t="s">
        <v>24</v>
      </c>
      <c r="D41" s="180" t="s">
        <v>24</v>
      </c>
      <c r="E41" s="349">
        <v>0.3</v>
      </c>
      <c r="F41" s="192"/>
      <c r="G41" s="218">
        <f t="shared" si="0"/>
      </c>
      <c r="H41" s="223"/>
      <c r="I41" s="220" t="s">
        <v>24</v>
      </c>
      <c r="J41" s="180" t="s">
        <v>24</v>
      </c>
      <c r="K41" s="180">
        <v>0.05</v>
      </c>
      <c r="L41" s="182"/>
      <c r="M41" s="177">
        <f t="shared" si="1"/>
      </c>
      <c r="N41" s="223"/>
      <c r="O41" s="176">
        <f>IF(RB2_RPA!C41="No Criteria","No Criteria","")</f>
      </c>
    </row>
    <row r="42" spans="1:15" ht="11.25">
      <c r="A42" s="178">
        <v>32</v>
      </c>
      <c r="B42" s="179" t="s">
        <v>48</v>
      </c>
      <c r="C42" s="180" t="s">
        <v>24</v>
      </c>
      <c r="D42" s="180" t="s">
        <v>24</v>
      </c>
      <c r="E42" s="349">
        <v>0.6</v>
      </c>
      <c r="F42" s="192"/>
      <c r="G42" s="218">
        <f t="shared" si="0"/>
      </c>
      <c r="H42" s="223"/>
      <c r="I42" s="220" t="s">
        <v>25</v>
      </c>
      <c r="J42" s="180"/>
      <c r="K42" s="180"/>
      <c r="L42" s="182"/>
      <c r="M42" s="177">
        <f t="shared" si="1"/>
      </c>
      <c r="N42" s="223"/>
      <c r="O42" s="176">
        <f>IF(RB2_RPA!C42="No Criteria","No Criteria","")</f>
      </c>
    </row>
    <row r="43" spans="1:15" ht="11.25">
      <c r="A43" s="178">
        <v>33</v>
      </c>
      <c r="B43" s="179" t="s">
        <v>49</v>
      </c>
      <c r="C43" s="180" t="s">
        <v>24</v>
      </c>
      <c r="D43" s="180" t="s">
        <v>24</v>
      </c>
      <c r="E43" s="349">
        <v>0.3</v>
      </c>
      <c r="F43" s="196"/>
      <c r="G43" s="218">
        <f t="shared" si="0"/>
      </c>
      <c r="H43" s="223"/>
      <c r="I43" s="220" t="s">
        <v>24</v>
      </c>
      <c r="J43" s="180" t="s">
        <v>24</v>
      </c>
      <c r="K43" s="180">
        <v>0.5</v>
      </c>
      <c r="L43" s="182"/>
      <c r="M43" s="177">
        <f t="shared" si="1"/>
      </c>
      <c r="N43" s="223"/>
      <c r="O43" s="176">
        <f>IF(RB2_RPA!C43="No Criteria","No Criteria","")</f>
      </c>
    </row>
    <row r="44" spans="1:15" ht="11.25">
      <c r="A44" s="178">
        <v>34</v>
      </c>
      <c r="B44" s="179" t="s">
        <v>50</v>
      </c>
      <c r="C44" s="180" t="s">
        <v>24</v>
      </c>
      <c r="D44" s="180" t="s">
        <v>25</v>
      </c>
      <c r="E44" s="180"/>
      <c r="F44" s="352">
        <v>1.7</v>
      </c>
      <c r="G44" s="218">
        <f t="shared" si="0"/>
      </c>
      <c r="H44" s="223"/>
      <c r="I44" s="220" t="s">
        <v>24</v>
      </c>
      <c r="J44" s="180" t="s">
        <v>24</v>
      </c>
      <c r="K44" s="180">
        <v>0.5</v>
      </c>
      <c r="L44" s="182"/>
      <c r="M44" s="177">
        <f t="shared" si="1"/>
      </c>
      <c r="N44" s="223"/>
      <c r="O44" s="176">
        <f>IF(RB2_RPA!C44="No Criteria","No Criteria","")</f>
      </c>
    </row>
    <row r="45" spans="1:15" ht="11.25">
      <c r="A45" s="178">
        <v>35</v>
      </c>
      <c r="B45" s="179" t="s">
        <v>51</v>
      </c>
      <c r="C45" s="180" t="s">
        <v>24</v>
      </c>
      <c r="D45" s="180" t="s">
        <v>25</v>
      </c>
      <c r="E45" s="180"/>
      <c r="F45" s="352">
        <v>0.7</v>
      </c>
      <c r="G45" s="218">
        <f t="shared" si="0"/>
      </c>
      <c r="H45" s="223"/>
      <c r="I45" s="220" t="s">
        <v>24</v>
      </c>
      <c r="J45" s="180" t="s">
        <v>24</v>
      </c>
      <c r="K45" s="180">
        <v>0.5</v>
      </c>
      <c r="L45" s="182"/>
      <c r="M45" s="177">
        <f t="shared" si="1"/>
      </c>
      <c r="N45" s="223"/>
      <c r="O45" s="176" t="str">
        <f>IF(RB2_RPA!C45="No Criteria","No Criteria","")</f>
        <v>No Criteria</v>
      </c>
    </row>
    <row r="46" spans="1:15" ht="11.25">
      <c r="A46" s="178">
        <v>36</v>
      </c>
      <c r="B46" s="179" t="s">
        <v>52</v>
      </c>
      <c r="C46" s="180" t="s">
        <v>24</v>
      </c>
      <c r="D46" s="180" t="s">
        <v>24</v>
      </c>
      <c r="E46" s="349">
        <v>2</v>
      </c>
      <c r="F46" s="198"/>
      <c r="G46" s="218">
        <f t="shared" si="0"/>
      </c>
      <c r="H46" s="223"/>
      <c r="I46" s="220" t="s">
        <v>24</v>
      </c>
      <c r="J46" s="180" t="s">
        <v>24</v>
      </c>
      <c r="K46" s="180">
        <v>0.5</v>
      </c>
      <c r="L46" s="182"/>
      <c r="M46" s="177">
        <f t="shared" si="1"/>
      </c>
      <c r="N46" s="223"/>
      <c r="O46" s="176">
        <f>IF(RB2_RPA!C46="No Criteria","No Criteria","")</f>
      </c>
    </row>
    <row r="47" spans="1:15" ht="11.25">
      <c r="A47" s="178">
        <v>37</v>
      </c>
      <c r="B47" s="179" t="s">
        <v>53</v>
      </c>
      <c r="C47" s="180" t="s">
        <v>24</v>
      </c>
      <c r="D47" s="180" t="s">
        <v>24</v>
      </c>
      <c r="E47" s="349">
        <v>0.3</v>
      </c>
      <c r="F47" s="198"/>
      <c r="G47" s="218">
        <f t="shared" si="0"/>
      </c>
      <c r="H47" s="223"/>
      <c r="I47" s="220" t="s">
        <v>24</v>
      </c>
      <c r="J47" s="180" t="s">
        <v>24</v>
      </c>
      <c r="K47" s="180">
        <v>0.05</v>
      </c>
      <c r="L47" s="182"/>
      <c r="M47" s="177">
        <f t="shared" si="1"/>
      </c>
      <c r="N47" s="223"/>
      <c r="O47" s="176">
        <f>IF(RB2_RPA!C47="No Criteria","No Criteria","")</f>
      </c>
    </row>
    <row r="48" spans="1:15" ht="11.25">
      <c r="A48" s="178">
        <v>38</v>
      </c>
      <c r="B48" s="179" t="s">
        <v>54</v>
      </c>
      <c r="C48" s="180" t="s">
        <v>24</v>
      </c>
      <c r="D48" s="180" t="s">
        <v>24</v>
      </c>
      <c r="E48" s="349">
        <v>0.3</v>
      </c>
      <c r="F48" s="198"/>
      <c r="G48" s="218">
        <f t="shared" si="0"/>
      </c>
      <c r="H48" s="223"/>
      <c r="I48" s="220" t="s">
        <v>24</v>
      </c>
      <c r="J48" s="180" t="s">
        <v>24</v>
      </c>
      <c r="K48" s="180">
        <v>0.05</v>
      </c>
      <c r="L48" s="182"/>
      <c r="M48" s="177">
        <f t="shared" si="1"/>
      </c>
      <c r="N48" s="223"/>
      <c r="O48" s="176">
        <f>IF(RB2_RPA!C48="No Criteria","No Criteria","")</f>
      </c>
    </row>
    <row r="49" spans="1:15" ht="11.25">
      <c r="A49" s="178">
        <v>39</v>
      </c>
      <c r="B49" s="179" t="s">
        <v>55</v>
      </c>
      <c r="C49" s="180" t="s">
        <v>24</v>
      </c>
      <c r="D49" s="180" t="s">
        <v>25</v>
      </c>
      <c r="E49" s="180"/>
      <c r="F49" s="197">
        <v>0.7</v>
      </c>
      <c r="G49" s="218">
        <f t="shared" si="0"/>
      </c>
      <c r="H49" s="223"/>
      <c r="I49" s="220" t="s">
        <v>24</v>
      </c>
      <c r="J49" s="180" t="s">
        <v>24</v>
      </c>
      <c r="K49" s="180">
        <v>0.3</v>
      </c>
      <c r="L49" s="182"/>
      <c r="M49" s="177">
        <f t="shared" si="1"/>
      </c>
      <c r="N49" s="223"/>
      <c r="O49" s="176">
        <f>IF(RB2_RPA!C49="No Criteria","No Criteria","")</f>
      </c>
    </row>
    <row r="50" spans="1:15" ht="11.25">
      <c r="A50" s="178">
        <v>40</v>
      </c>
      <c r="B50" s="179" t="s">
        <v>56</v>
      </c>
      <c r="C50" s="180" t="s">
        <v>24</v>
      </c>
      <c r="D50" s="180" t="s">
        <v>24</v>
      </c>
      <c r="E50" s="181">
        <v>0.3</v>
      </c>
      <c r="F50" s="198"/>
      <c r="G50" s="218">
        <f t="shared" si="0"/>
      </c>
      <c r="H50" s="223"/>
      <c r="I50" s="220" t="s">
        <v>24</v>
      </c>
      <c r="J50" s="180" t="s">
        <v>24</v>
      </c>
      <c r="K50" s="180">
        <v>0.5</v>
      </c>
      <c r="L50" s="182"/>
      <c r="M50" s="177">
        <f t="shared" si="1"/>
      </c>
      <c r="N50" s="223"/>
      <c r="O50" s="176">
        <f>IF(RB2_RPA!C50="No Criteria","No Criteria","")</f>
      </c>
    </row>
    <row r="51" spans="1:15" ht="11.25">
      <c r="A51" s="178">
        <v>41</v>
      </c>
      <c r="B51" s="179" t="s">
        <v>57</v>
      </c>
      <c r="C51" s="180" t="s">
        <v>24</v>
      </c>
      <c r="D51" s="180" t="s">
        <v>24</v>
      </c>
      <c r="E51" s="349">
        <v>0.3</v>
      </c>
      <c r="F51" s="197"/>
      <c r="G51" s="218">
        <f t="shared" si="0"/>
      </c>
      <c r="H51" s="223"/>
      <c r="I51" s="220" t="s">
        <v>24</v>
      </c>
      <c r="J51" s="180" t="s">
        <v>24</v>
      </c>
      <c r="K51" s="180">
        <v>0.5</v>
      </c>
      <c r="L51" s="182"/>
      <c r="M51" s="177">
        <f t="shared" si="1"/>
      </c>
      <c r="N51" s="223"/>
      <c r="O51" s="176" t="str">
        <f>IF(RB2_RPA!C51="No Criteria","No Criteria","")</f>
        <v>No Criteria</v>
      </c>
    </row>
    <row r="52" spans="1:15" ht="11.25">
      <c r="A52" s="178">
        <v>42</v>
      </c>
      <c r="B52" s="179" t="s">
        <v>58</v>
      </c>
      <c r="C52" s="180" t="s">
        <v>24</v>
      </c>
      <c r="D52" s="180" t="s">
        <v>24</v>
      </c>
      <c r="E52" s="349">
        <v>0.3</v>
      </c>
      <c r="F52" s="198"/>
      <c r="G52" s="218">
        <f t="shared" si="0"/>
      </c>
      <c r="H52" s="223"/>
      <c r="I52" s="220" t="s">
        <v>24</v>
      </c>
      <c r="J52" s="180" t="s">
        <v>24</v>
      </c>
      <c r="K52" s="180">
        <v>0.05</v>
      </c>
      <c r="L52" s="182"/>
      <c r="M52" s="177">
        <f t="shared" si="1"/>
      </c>
      <c r="N52" s="223"/>
      <c r="O52" s="176">
        <f>IF(RB2_RPA!C52="No Criteria","No Criteria","")</f>
      </c>
    </row>
    <row r="53" spans="1:15" ht="11.25">
      <c r="A53" s="178">
        <v>43</v>
      </c>
      <c r="B53" s="179" t="s">
        <v>59</v>
      </c>
      <c r="C53" s="180" t="s">
        <v>24</v>
      </c>
      <c r="D53" s="180" t="s">
        <v>24</v>
      </c>
      <c r="E53" s="349">
        <v>0.3</v>
      </c>
      <c r="F53" s="198"/>
      <c r="G53" s="218">
        <f t="shared" si="0"/>
      </c>
      <c r="H53" s="223"/>
      <c r="I53" s="220" t="s">
        <v>24</v>
      </c>
      <c r="J53" s="180" t="s">
        <v>24</v>
      </c>
      <c r="K53" s="180">
        <v>0.5</v>
      </c>
      <c r="L53" s="182"/>
      <c r="M53" s="177">
        <f t="shared" si="1"/>
      </c>
      <c r="N53" s="223"/>
      <c r="O53" s="176">
        <f>IF(RB2_RPA!C53="No Criteria","No Criteria","")</f>
      </c>
    </row>
    <row r="54" spans="1:15" ht="11.25">
      <c r="A54" s="178">
        <v>44</v>
      </c>
      <c r="B54" s="179" t="s">
        <v>60</v>
      </c>
      <c r="C54" s="180" t="s">
        <v>24</v>
      </c>
      <c r="D54" s="180" t="s">
        <v>24</v>
      </c>
      <c r="E54" s="349">
        <v>0.3</v>
      </c>
      <c r="F54" s="198"/>
      <c r="G54" s="218">
        <f t="shared" si="0"/>
      </c>
      <c r="H54" s="223"/>
      <c r="I54" s="220" t="s">
        <v>24</v>
      </c>
      <c r="J54" s="180" t="s">
        <v>24</v>
      </c>
      <c r="K54" s="180">
        <v>0.5</v>
      </c>
      <c r="L54" s="182"/>
      <c r="M54" s="177">
        <f t="shared" si="1"/>
      </c>
      <c r="N54" s="223"/>
      <c r="O54" s="176">
        <f>IF(RB2_RPA!C54="No Criteria","No Criteria","")</f>
      </c>
    </row>
    <row r="55" spans="1:15" ht="11.25">
      <c r="A55" s="178">
        <v>45</v>
      </c>
      <c r="B55" s="179" t="s">
        <v>61</v>
      </c>
      <c r="C55" s="180" t="s">
        <v>24</v>
      </c>
      <c r="D55" s="180" t="s">
        <v>24</v>
      </c>
      <c r="E55" s="181">
        <v>5</v>
      </c>
      <c r="F55" s="198"/>
      <c r="G55" s="218">
        <f t="shared" si="0"/>
      </c>
      <c r="H55" s="223"/>
      <c r="I55" s="220" t="s">
        <v>24</v>
      </c>
      <c r="J55" s="180" t="s">
        <v>24</v>
      </c>
      <c r="K55" s="180">
        <v>1.2</v>
      </c>
      <c r="L55" s="182"/>
      <c r="M55" s="177">
        <f t="shared" si="1"/>
      </c>
      <c r="N55" s="223"/>
      <c r="O55" s="176">
        <f>IF(RB2_RPA!C55="No Criteria","No Criteria","")</f>
      </c>
    </row>
    <row r="56" spans="1:15" ht="11.25">
      <c r="A56" s="178">
        <v>46</v>
      </c>
      <c r="B56" s="179" t="s">
        <v>62</v>
      </c>
      <c r="C56" s="180" t="s">
        <v>24</v>
      </c>
      <c r="D56" s="180" t="s">
        <v>24</v>
      </c>
      <c r="E56" s="349">
        <v>5</v>
      </c>
      <c r="F56" s="198"/>
      <c r="G56" s="218">
        <f t="shared" si="0"/>
      </c>
      <c r="H56" s="223"/>
      <c r="I56" s="220" t="s">
        <v>24</v>
      </c>
      <c r="J56" s="180" t="s">
        <v>24</v>
      </c>
      <c r="K56" s="180">
        <v>1.3</v>
      </c>
      <c r="L56" s="182"/>
      <c r="M56" s="177">
        <f t="shared" si="1"/>
      </c>
      <c r="N56" s="223"/>
      <c r="O56" s="176">
        <f>IF(RB2_RPA!C56="No Criteria","No Criteria","")</f>
      </c>
    </row>
    <row r="57" spans="1:15" ht="11.25">
      <c r="A57" s="178">
        <v>47</v>
      </c>
      <c r="B57" s="179" t="s">
        <v>63</v>
      </c>
      <c r="C57" s="180" t="s">
        <v>24</v>
      </c>
      <c r="D57" s="180" t="s">
        <v>24</v>
      </c>
      <c r="E57" s="349">
        <v>2</v>
      </c>
      <c r="F57" s="198"/>
      <c r="G57" s="218">
        <f t="shared" si="0"/>
      </c>
      <c r="H57" s="223"/>
      <c r="I57" s="220" t="s">
        <v>24</v>
      </c>
      <c r="J57" s="180" t="s">
        <v>24</v>
      </c>
      <c r="K57" s="180">
        <v>1.3</v>
      </c>
      <c r="L57" s="182"/>
      <c r="M57" s="177">
        <f t="shared" si="1"/>
      </c>
      <c r="N57" s="223"/>
      <c r="O57" s="176">
        <f>IF(RB2_RPA!C57="No Criteria","No Criteria","")</f>
      </c>
    </row>
    <row r="58" spans="1:15" ht="11.25">
      <c r="A58" s="178">
        <v>48</v>
      </c>
      <c r="B58" s="179" t="s">
        <v>64</v>
      </c>
      <c r="C58" s="180" t="s">
        <v>24</v>
      </c>
      <c r="D58" s="181" t="s">
        <v>24</v>
      </c>
      <c r="E58" s="349">
        <v>5</v>
      </c>
      <c r="F58" s="198"/>
      <c r="G58" s="218">
        <f t="shared" si="0"/>
      </c>
      <c r="H58" s="223"/>
      <c r="I58" s="220" t="s">
        <v>24</v>
      </c>
      <c r="J58" s="181" t="s">
        <v>24</v>
      </c>
      <c r="K58" s="181">
        <v>1.2</v>
      </c>
      <c r="L58" s="182"/>
      <c r="M58" s="177">
        <f t="shared" si="1"/>
      </c>
      <c r="N58" s="223"/>
      <c r="O58" s="176">
        <f>IF(RB2_RPA!C58="No Criteria","No Criteria","")</f>
      </c>
    </row>
    <row r="59" spans="1:15" ht="11.25">
      <c r="A59" s="178">
        <v>49</v>
      </c>
      <c r="B59" s="179" t="s">
        <v>65</v>
      </c>
      <c r="C59" s="180" t="s">
        <v>24</v>
      </c>
      <c r="D59" s="181" t="s">
        <v>24</v>
      </c>
      <c r="E59" s="349">
        <v>5</v>
      </c>
      <c r="F59" s="198"/>
      <c r="G59" s="218">
        <f t="shared" si="0"/>
      </c>
      <c r="H59" s="223"/>
      <c r="I59" s="220" t="s">
        <v>24</v>
      </c>
      <c r="J59" s="180" t="s">
        <v>24</v>
      </c>
      <c r="K59" s="180">
        <v>0.7</v>
      </c>
      <c r="L59" s="182"/>
      <c r="M59" s="177">
        <f t="shared" si="1"/>
      </c>
      <c r="N59" s="223"/>
      <c r="O59" s="176">
        <f>IF(RB2_RPA!C59="No Criteria","No Criteria","")</f>
      </c>
    </row>
    <row r="60" spans="1:15" ht="11.25">
      <c r="A60" s="178">
        <v>50</v>
      </c>
      <c r="B60" s="179" t="s">
        <v>66</v>
      </c>
      <c r="C60" s="180" t="s">
        <v>24</v>
      </c>
      <c r="D60" s="181" t="s">
        <v>24</v>
      </c>
      <c r="E60" s="349">
        <v>5</v>
      </c>
      <c r="F60" s="199"/>
      <c r="G60" s="218">
        <f t="shared" si="0"/>
      </c>
      <c r="H60" s="223"/>
      <c r="I60" s="220" t="s">
        <v>24</v>
      </c>
      <c r="J60" s="180" t="s">
        <v>24</v>
      </c>
      <c r="K60" s="180">
        <v>1.3</v>
      </c>
      <c r="L60" s="182"/>
      <c r="M60" s="177">
        <f t="shared" si="1"/>
      </c>
      <c r="N60" s="223"/>
      <c r="O60" s="176" t="str">
        <f>IF(RB2_RPA!C60="No Criteria","No Criteria","")</f>
        <v>No Criteria</v>
      </c>
    </row>
    <row r="61" spans="1:15" ht="11.25">
      <c r="A61" s="178">
        <v>51</v>
      </c>
      <c r="B61" s="179" t="s">
        <v>67</v>
      </c>
      <c r="C61" s="180" t="s">
        <v>24</v>
      </c>
      <c r="D61" s="181" t="s">
        <v>24</v>
      </c>
      <c r="E61" s="349">
        <v>5</v>
      </c>
      <c r="F61" s="197"/>
      <c r="G61" s="218">
        <f t="shared" si="0"/>
      </c>
      <c r="H61" s="223"/>
      <c r="I61" s="220" t="s">
        <v>24</v>
      </c>
      <c r="J61" s="180" t="s">
        <v>24</v>
      </c>
      <c r="K61" s="180">
        <v>1.6</v>
      </c>
      <c r="L61" s="182"/>
      <c r="M61" s="177">
        <f t="shared" si="1"/>
      </c>
      <c r="N61" s="223"/>
      <c r="O61" s="176" t="str">
        <f>IF(RB2_RPA!C61="No Criteria","No Criteria","")</f>
        <v>No Criteria</v>
      </c>
    </row>
    <row r="62" spans="1:15" ht="11.25">
      <c r="A62" s="178">
        <v>52</v>
      </c>
      <c r="B62" s="179" t="s">
        <v>68</v>
      </c>
      <c r="C62" s="180" t="s">
        <v>24</v>
      </c>
      <c r="D62" s="181" t="s">
        <v>24</v>
      </c>
      <c r="E62" s="181">
        <v>1</v>
      </c>
      <c r="F62" s="193"/>
      <c r="G62" s="218">
        <f t="shared" si="0"/>
      </c>
      <c r="H62" s="223"/>
      <c r="I62" s="220" t="s">
        <v>24</v>
      </c>
      <c r="J62" s="181" t="s">
        <v>24</v>
      </c>
      <c r="K62" s="181">
        <v>1.1</v>
      </c>
      <c r="L62" s="182"/>
      <c r="M62" s="177">
        <f t="shared" si="1"/>
      </c>
      <c r="N62" s="223"/>
      <c r="O62" s="176" t="str">
        <f>IF(RB2_RPA!C62="No Criteria","No Criteria","")</f>
        <v>No Criteria</v>
      </c>
    </row>
    <row r="63" spans="1:15" ht="11.25">
      <c r="A63" s="178">
        <v>53</v>
      </c>
      <c r="B63" s="179" t="s">
        <v>69</v>
      </c>
      <c r="C63" s="180" t="s">
        <v>24</v>
      </c>
      <c r="D63" s="180" t="s">
        <v>24</v>
      </c>
      <c r="E63" s="349">
        <v>1</v>
      </c>
      <c r="F63" s="197"/>
      <c r="G63" s="218">
        <f t="shared" si="0"/>
      </c>
      <c r="H63" s="223"/>
      <c r="I63" s="220" t="s">
        <v>24</v>
      </c>
      <c r="J63" s="180" t="s">
        <v>24</v>
      </c>
      <c r="K63" s="180">
        <v>1</v>
      </c>
      <c r="L63" s="182"/>
      <c r="M63" s="177">
        <f t="shared" si="1"/>
      </c>
      <c r="N63" s="223"/>
      <c r="O63" s="176">
        <f>IF(RB2_RPA!C63="No Criteria","No Criteria","")</f>
      </c>
    </row>
    <row r="64" spans="1:15" ht="11.25">
      <c r="A64" s="178">
        <v>54</v>
      </c>
      <c r="B64" s="179" t="s">
        <v>70</v>
      </c>
      <c r="C64" s="180" t="s">
        <v>24</v>
      </c>
      <c r="D64" s="180" t="s">
        <v>25</v>
      </c>
      <c r="E64" s="180"/>
      <c r="F64" s="200">
        <v>34</v>
      </c>
      <c r="G64" s="218">
        <f t="shared" si="0"/>
      </c>
      <c r="H64" s="223"/>
      <c r="I64" s="220" t="s">
        <v>24</v>
      </c>
      <c r="J64" s="180" t="s">
        <v>24</v>
      </c>
      <c r="K64" s="180">
        <v>1.3</v>
      </c>
      <c r="L64" s="182"/>
      <c r="M64" s="177">
        <f t="shared" si="1"/>
      </c>
      <c r="N64" s="223"/>
      <c r="O64" s="176">
        <f>IF(RB2_RPA!C64="No Criteria","No Criteria","")</f>
      </c>
    </row>
    <row r="65" spans="1:15" ht="11.25">
      <c r="A65" s="178">
        <v>55</v>
      </c>
      <c r="B65" s="179" t="s">
        <v>71</v>
      </c>
      <c r="C65" s="180" t="s">
        <v>24</v>
      </c>
      <c r="D65" s="180" t="s">
        <v>24</v>
      </c>
      <c r="E65" s="349">
        <v>5</v>
      </c>
      <c r="F65" s="198"/>
      <c r="G65" s="218">
        <f t="shared" si="0"/>
      </c>
      <c r="H65" s="223"/>
      <c r="I65" s="220" t="s">
        <v>24</v>
      </c>
      <c r="J65" s="180" t="s">
        <v>24</v>
      </c>
      <c r="K65" s="180">
        <v>1.3</v>
      </c>
      <c r="L65" s="182"/>
      <c r="M65" s="177">
        <f t="shared" si="1"/>
      </c>
      <c r="N65" s="223"/>
      <c r="O65" s="176">
        <f>IF(RB2_RPA!C65="No Criteria","No Criteria","")</f>
      </c>
    </row>
    <row r="66" spans="1:15" ht="11.25">
      <c r="A66" s="178">
        <v>56</v>
      </c>
      <c r="B66" s="179" t="s">
        <v>72</v>
      </c>
      <c r="C66" s="180" t="s">
        <v>24</v>
      </c>
      <c r="D66" s="180" t="s">
        <v>24</v>
      </c>
      <c r="E66" s="180">
        <v>5</v>
      </c>
      <c r="F66" s="353"/>
      <c r="G66" s="218">
        <f t="shared" si="0"/>
      </c>
      <c r="H66" s="223"/>
      <c r="I66" s="220" t="s">
        <v>24</v>
      </c>
      <c r="J66" s="180" t="s">
        <v>25</v>
      </c>
      <c r="K66" s="180"/>
      <c r="L66" s="182">
        <v>0.005</v>
      </c>
      <c r="M66" s="177">
        <f t="shared" si="1"/>
      </c>
      <c r="N66" s="223"/>
      <c r="O66" s="176">
        <f>IF(RB2_RPA!C66="No Criteria","No Criteria","")</f>
      </c>
    </row>
    <row r="67" spans="1:15" ht="11.25">
      <c r="A67" s="178">
        <v>57</v>
      </c>
      <c r="B67" s="179" t="s">
        <v>73</v>
      </c>
      <c r="C67" s="180" t="s">
        <v>24</v>
      </c>
      <c r="D67" s="180" t="s">
        <v>25</v>
      </c>
      <c r="E67" s="181"/>
      <c r="F67" s="197">
        <v>0.2</v>
      </c>
      <c r="G67" s="218">
        <f t="shared" si="0"/>
      </c>
      <c r="H67" s="223"/>
      <c r="I67" s="220" t="s">
        <v>24</v>
      </c>
      <c r="J67" s="180" t="s">
        <v>25</v>
      </c>
      <c r="K67" s="180"/>
      <c r="L67" s="182">
        <v>0.00012</v>
      </c>
      <c r="M67" s="177">
        <f t="shared" si="1"/>
      </c>
      <c r="N67" s="223"/>
      <c r="O67" s="176" t="str">
        <f>IF(RB2_RPA!C67="No Criteria","No Criteria","")</f>
        <v>No Criteria</v>
      </c>
    </row>
    <row r="68" spans="1:15" ht="11.25">
      <c r="A68" s="178">
        <v>58</v>
      </c>
      <c r="B68" s="179" t="s">
        <v>74</v>
      </c>
      <c r="C68" s="180" t="s">
        <v>24</v>
      </c>
      <c r="D68" s="180" t="s">
        <v>24</v>
      </c>
      <c r="E68" s="180">
        <v>0.3</v>
      </c>
      <c r="F68" s="198"/>
      <c r="G68" s="218">
        <f t="shared" si="0"/>
      </c>
      <c r="H68" s="223"/>
      <c r="I68" s="220" t="s">
        <v>24</v>
      </c>
      <c r="J68" s="180" t="s">
        <v>25</v>
      </c>
      <c r="K68" s="180"/>
      <c r="L68" s="182">
        <v>0.0058</v>
      </c>
      <c r="M68" s="177">
        <f t="shared" si="1"/>
      </c>
      <c r="N68" s="223"/>
      <c r="O68" s="176">
        <f>IF(RB2_RPA!C68="No Criteria","No Criteria","")</f>
      </c>
    </row>
    <row r="69" spans="1:15" ht="11.25">
      <c r="A69" s="178">
        <v>59</v>
      </c>
      <c r="B69" s="179" t="s">
        <v>75</v>
      </c>
      <c r="C69" s="180" t="s">
        <v>24</v>
      </c>
      <c r="D69" s="181" t="s">
        <v>24</v>
      </c>
      <c r="E69" s="181">
        <v>5</v>
      </c>
      <c r="F69" s="197"/>
      <c r="G69" s="218">
        <f t="shared" si="0"/>
      </c>
      <c r="H69" s="223"/>
      <c r="I69" s="220" t="s">
        <v>24</v>
      </c>
      <c r="J69" s="181" t="s">
        <v>24</v>
      </c>
      <c r="K69" s="181">
        <v>0.0015</v>
      </c>
      <c r="L69" s="182"/>
      <c r="M69" s="177">
        <f t="shared" si="1"/>
      </c>
      <c r="N69" s="223"/>
      <c r="O69" s="176">
        <f>IF(RB2_RPA!C69="No Criteria","No Criteria","")</f>
      </c>
    </row>
    <row r="70" spans="1:15" ht="11.25">
      <c r="A70" s="178">
        <v>60</v>
      </c>
      <c r="B70" s="179" t="s">
        <v>76</v>
      </c>
      <c r="C70" s="180" t="s">
        <v>24</v>
      </c>
      <c r="D70" s="180" t="s">
        <v>24</v>
      </c>
      <c r="E70" s="180">
        <v>0.3</v>
      </c>
      <c r="F70" s="199"/>
      <c r="G70" s="218">
        <f t="shared" si="0"/>
      </c>
      <c r="H70" s="223"/>
      <c r="I70" s="220" t="s">
        <v>24</v>
      </c>
      <c r="J70" s="180" t="s">
        <v>25</v>
      </c>
      <c r="K70" s="180"/>
      <c r="L70" s="182">
        <v>0.0011</v>
      </c>
      <c r="M70" s="177">
        <f t="shared" si="1"/>
      </c>
      <c r="N70" s="223"/>
      <c r="O70" s="176">
        <f>IF(RB2_RPA!C70="No Criteria","No Criteria","")</f>
      </c>
    </row>
    <row r="71" spans="1:15" ht="11.25">
      <c r="A71" s="178">
        <v>61</v>
      </c>
      <c r="B71" s="179" t="s">
        <v>77</v>
      </c>
      <c r="C71" s="180" t="s">
        <v>24</v>
      </c>
      <c r="D71" s="180" t="s">
        <v>24</v>
      </c>
      <c r="E71" s="180">
        <v>0.3</v>
      </c>
      <c r="F71" s="199"/>
      <c r="G71" s="218">
        <f t="shared" si="0"/>
      </c>
      <c r="H71" s="223"/>
      <c r="I71" s="220" t="s">
        <v>24</v>
      </c>
      <c r="J71" s="180" t="s">
        <v>25</v>
      </c>
      <c r="K71" s="180"/>
      <c r="L71" s="182">
        <v>0.00032</v>
      </c>
      <c r="M71" s="177">
        <f t="shared" si="1"/>
      </c>
      <c r="N71" s="223"/>
      <c r="O71" s="176">
        <f>IF(RB2_RPA!C71="No Criteria","No Criteria","")</f>
      </c>
    </row>
    <row r="72" spans="1:15" ht="11.25">
      <c r="A72" s="178">
        <v>62</v>
      </c>
      <c r="B72" s="179" t="s">
        <v>78</v>
      </c>
      <c r="C72" s="180" t="s">
        <v>24</v>
      </c>
      <c r="D72" s="180" t="s">
        <v>24</v>
      </c>
      <c r="E72" s="180">
        <v>0.3</v>
      </c>
      <c r="F72" s="199"/>
      <c r="G72" s="218">
        <f t="shared" si="0"/>
      </c>
      <c r="H72" s="223"/>
      <c r="I72" s="220" t="s">
        <v>24</v>
      </c>
      <c r="J72" s="180" t="s">
        <v>25</v>
      </c>
      <c r="K72" s="181"/>
      <c r="L72" s="182">
        <v>0.0019</v>
      </c>
      <c r="M72" s="177">
        <f t="shared" si="1"/>
      </c>
      <c r="N72" s="223"/>
      <c r="O72" s="176">
        <f>IF(RB2_RPA!C72="No Criteria","No Criteria","")</f>
      </c>
    </row>
    <row r="73" spans="1:15" ht="11.25">
      <c r="A73" s="178">
        <v>63</v>
      </c>
      <c r="B73" s="179" t="s">
        <v>79</v>
      </c>
      <c r="C73" s="180" t="s">
        <v>24</v>
      </c>
      <c r="D73" s="180" t="s">
        <v>24</v>
      </c>
      <c r="E73" s="180">
        <v>0.1</v>
      </c>
      <c r="F73" s="199"/>
      <c r="G73" s="218">
        <f t="shared" si="0"/>
      </c>
      <c r="H73" s="223"/>
      <c r="I73" s="220" t="s">
        <v>24</v>
      </c>
      <c r="J73" s="180" t="s">
        <v>25</v>
      </c>
      <c r="K73" s="180"/>
      <c r="L73" s="182">
        <v>0.00062</v>
      </c>
      <c r="M73" s="177">
        <f t="shared" si="1"/>
      </c>
      <c r="N73" s="223"/>
      <c r="O73" s="176" t="str">
        <f>IF(RB2_RPA!C73="No Criteria","No Criteria","")</f>
        <v>No Criteria</v>
      </c>
    </row>
    <row r="74" spans="1:15" ht="11.25">
      <c r="A74" s="178">
        <v>64</v>
      </c>
      <c r="B74" s="179" t="s">
        <v>80</v>
      </c>
      <c r="C74" s="180" t="s">
        <v>24</v>
      </c>
      <c r="D74" s="180" t="s">
        <v>24</v>
      </c>
      <c r="E74" s="180">
        <v>0.3</v>
      </c>
      <c r="F74" s="199"/>
      <c r="G74" s="218">
        <f t="shared" si="0"/>
      </c>
      <c r="H74" s="223"/>
      <c r="I74" s="220" t="s">
        <v>24</v>
      </c>
      <c r="J74" s="180" t="s">
        <v>25</v>
      </c>
      <c r="K74" s="180"/>
      <c r="L74" s="182">
        <v>0.00093</v>
      </c>
      <c r="M74" s="177">
        <f t="shared" si="1"/>
      </c>
      <c r="N74" s="223"/>
      <c r="O74" s="176">
        <f>IF(RB2_RPA!C74="No Criteria","No Criteria","")</f>
      </c>
    </row>
    <row r="75" spans="1:15" ht="11.25">
      <c r="A75" s="178">
        <v>65</v>
      </c>
      <c r="B75" s="179" t="s">
        <v>81</v>
      </c>
      <c r="C75" s="180" t="s">
        <v>24</v>
      </c>
      <c r="D75" s="180" t="s">
        <v>24</v>
      </c>
      <c r="E75" s="349">
        <v>5</v>
      </c>
      <c r="F75" s="197"/>
      <c r="G75" s="218">
        <f aca="true" t="shared" si="2" ref="G75:G131">IF(C75="","Check input",IF(C75="Y",IF(D75="","Check input",IF(D75="Y",IF(E75="","Check input",IF(F75="","","Check input")),IF(E75="",IF(F75="","Check input",""),"Check input"))),IF(D75="",IF(E75="",IF(F75="","","Check input"),"Check input"),"Check input")))</f>
      </c>
      <c r="H75" s="223"/>
      <c r="I75" s="220" t="s">
        <v>24</v>
      </c>
      <c r="J75" s="180" t="s">
        <v>24</v>
      </c>
      <c r="K75" s="180">
        <v>0.3</v>
      </c>
      <c r="L75" s="182"/>
      <c r="M75" s="177">
        <f aca="true" t="shared" si="3" ref="M75:M131">IF(I75="","Check input",IF(I75="Y",IF(J75="","Check input",IF(J75="Y",IF(K75="","Check input",IF(L75="","","Check input")),IF(K75="",IF(L75="","Check input",""),"Check input"))),IF(J75="",IF(K75="",IF(L75="","","Check input"),"Check input"),"Check input")))</f>
      </c>
      <c r="N75" s="223"/>
      <c r="O75" s="176" t="str">
        <f>IF(RB2_RPA!C75="No Criteria","No Criteria","")</f>
        <v>No Criteria</v>
      </c>
    </row>
    <row r="76" spans="1:15" ht="11.25">
      <c r="A76" s="178">
        <v>66</v>
      </c>
      <c r="B76" s="179" t="s">
        <v>82</v>
      </c>
      <c r="C76" s="180" t="s">
        <v>24</v>
      </c>
      <c r="D76" s="180" t="s">
        <v>24</v>
      </c>
      <c r="E76" s="349">
        <v>1</v>
      </c>
      <c r="F76" s="197"/>
      <c r="G76" s="218">
        <f t="shared" si="2"/>
      </c>
      <c r="H76" s="223"/>
      <c r="I76" s="220" t="s">
        <v>24</v>
      </c>
      <c r="J76" s="180" t="s">
        <v>24</v>
      </c>
      <c r="K76" s="180">
        <v>0.3</v>
      </c>
      <c r="L76" s="182"/>
      <c r="M76" s="177">
        <f t="shared" si="3"/>
      </c>
      <c r="N76" s="223"/>
      <c r="O76" s="176">
        <f>IF(RB2_RPA!C76="No Criteria","No Criteria","")</f>
      </c>
    </row>
    <row r="77" spans="1:15" ht="11.25">
      <c r="A77" s="178">
        <v>67</v>
      </c>
      <c r="B77" s="179" t="s">
        <v>83</v>
      </c>
      <c r="C77" s="180" t="s">
        <v>24</v>
      </c>
      <c r="D77" s="180" t="s">
        <v>24</v>
      </c>
      <c r="E77" s="349">
        <v>2</v>
      </c>
      <c r="F77" s="198"/>
      <c r="G77" s="218">
        <f t="shared" si="2"/>
      </c>
      <c r="H77" s="223"/>
      <c r="I77" s="220" t="s">
        <v>25</v>
      </c>
      <c r="J77" s="180"/>
      <c r="K77" s="180"/>
      <c r="L77" s="182"/>
      <c r="M77" s="177">
        <f t="shared" si="3"/>
      </c>
      <c r="N77" s="223"/>
      <c r="O77" s="176">
        <f>IF(RB2_RPA!C77="No Criteria","No Criteria","")</f>
      </c>
    </row>
    <row r="78" spans="1:15" ht="11.25">
      <c r="A78" s="178">
        <v>68</v>
      </c>
      <c r="B78" s="179" t="s">
        <v>84</v>
      </c>
      <c r="C78" s="180" t="s">
        <v>24</v>
      </c>
      <c r="D78" s="180" t="s">
        <v>25</v>
      </c>
      <c r="E78" s="180"/>
      <c r="F78" s="350">
        <v>46</v>
      </c>
      <c r="G78" s="218">
        <f t="shared" si="2"/>
      </c>
      <c r="H78" s="223"/>
      <c r="I78" s="220" t="s">
        <v>24</v>
      </c>
      <c r="J78" s="180" t="s">
        <v>24</v>
      </c>
      <c r="K78" s="180">
        <v>10</v>
      </c>
      <c r="L78" s="182"/>
      <c r="M78" s="177">
        <f t="shared" si="3"/>
      </c>
      <c r="N78" s="223"/>
      <c r="O78" s="176">
        <f>IF(RB2_RPA!C78="No Criteria","No Criteria","")</f>
      </c>
    </row>
    <row r="79" spans="1:15" ht="11.25">
      <c r="A79" s="178">
        <v>69</v>
      </c>
      <c r="B79" s="179" t="s">
        <v>85</v>
      </c>
      <c r="C79" s="180" t="s">
        <v>24</v>
      </c>
      <c r="D79" s="180" t="s">
        <v>24</v>
      </c>
      <c r="E79" s="349">
        <v>5</v>
      </c>
      <c r="F79" s="197"/>
      <c r="G79" s="218">
        <f t="shared" si="2"/>
      </c>
      <c r="H79" s="223"/>
      <c r="I79" s="220" t="s">
        <v>24</v>
      </c>
      <c r="J79" s="180" t="s">
        <v>24</v>
      </c>
      <c r="K79" s="180">
        <v>0.23</v>
      </c>
      <c r="L79" s="182"/>
      <c r="M79" s="177">
        <f t="shared" si="3"/>
      </c>
      <c r="N79" s="223"/>
      <c r="O79" s="176" t="str">
        <f>IF(RB2_RPA!C79="No Criteria","No Criteria","")</f>
        <v>No Criteria</v>
      </c>
    </row>
    <row r="80" spans="1:15" ht="11.25">
      <c r="A80" s="178">
        <v>70</v>
      </c>
      <c r="B80" s="179" t="s">
        <v>86</v>
      </c>
      <c r="C80" s="180" t="s">
        <v>24</v>
      </c>
      <c r="D80" s="180" t="s">
        <v>24</v>
      </c>
      <c r="E80" s="349">
        <v>5</v>
      </c>
      <c r="F80" s="198"/>
      <c r="G80" s="218">
        <f t="shared" si="2"/>
      </c>
      <c r="H80" s="223"/>
      <c r="I80" s="220" t="s">
        <v>24</v>
      </c>
      <c r="J80" s="180" t="s">
        <v>24</v>
      </c>
      <c r="K80" s="180">
        <v>0.52</v>
      </c>
      <c r="L80" s="182"/>
      <c r="M80" s="177">
        <f t="shared" si="3"/>
      </c>
      <c r="N80" s="223"/>
      <c r="O80" s="176">
        <f>IF(RB2_RPA!C80="No Criteria","No Criteria","")</f>
      </c>
    </row>
    <row r="81" spans="1:15" ht="11.25">
      <c r="A81" s="178">
        <v>71</v>
      </c>
      <c r="B81" s="179" t="s">
        <v>87</v>
      </c>
      <c r="C81" s="180" t="s">
        <v>24</v>
      </c>
      <c r="D81" s="180" t="s">
        <v>24</v>
      </c>
      <c r="E81" s="349">
        <v>5</v>
      </c>
      <c r="F81" s="198"/>
      <c r="G81" s="218">
        <f t="shared" si="2"/>
      </c>
      <c r="H81" s="223"/>
      <c r="I81" s="220" t="s">
        <v>24</v>
      </c>
      <c r="J81" s="180" t="s">
        <v>24</v>
      </c>
      <c r="K81" s="180">
        <v>0.3</v>
      </c>
      <c r="L81" s="182"/>
      <c r="M81" s="177">
        <f t="shared" si="3"/>
      </c>
      <c r="N81" s="223"/>
      <c r="O81" s="176">
        <f>IF(RB2_RPA!C81="No Criteria","No Criteria","")</f>
      </c>
    </row>
    <row r="82" spans="1:15" ht="11.25">
      <c r="A82" s="178">
        <v>72</v>
      </c>
      <c r="B82" s="179" t="s">
        <v>88</v>
      </c>
      <c r="C82" s="180" t="s">
        <v>24</v>
      </c>
      <c r="D82" s="180" t="s">
        <v>24</v>
      </c>
      <c r="E82" s="349">
        <v>5</v>
      </c>
      <c r="F82" s="197"/>
      <c r="G82" s="218">
        <f t="shared" si="2"/>
      </c>
      <c r="H82" s="223"/>
      <c r="I82" s="220" t="s">
        <v>24</v>
      </c>
      <c r="J82" s="180" t="s">
        <v>24</v>
      </c>
      <c r="K82" s="180">
        <v>0.3</v>
      </c>
      <c r="L82" s="182"/>
      <c r="M82" s="177">
        <f t="shared" si="3"/>
      </c>
      <c r="N82" s="223"/>
      <c r="O82" s="176" t="str">
        <f>IF(RB2_RPA!C82="No Criteria","No Criteria","")</f>
        <v>No Criteria</v>
      </c>
    </row>
    <row r="83" spans="1:15" ht="11.25">
      <c r="A83" s="178">
        <v>73</v>
      </c>
      <c r="B83" s="179" t="s">
        <v>89</v>
      </c>
      <c r="C83" s="180" t="s">
        <v>24</v>
      </c>
      <c r="D83" s="180" t="s">
        <v>24</v>
      </c>
      <c r="E83" s="180">
        <v>0.3</v>
      </c>
      <c r="F83" s="199"/>
      <c r="G83" s="218">
        <f t="shared" si="2"/>
      </c>
      <c r="H83" s="223"/>
      <c r="I83" s="220" t="s">
        <v>24</v>
      </c>
      <c r="J83" s="180" t="s">
        <v>25</v>
      </c>
      <c r="K83" s="180"/>
      <c r="L83" s="182">
        <v>0.001</v>
      </c>
      <c r="M83" s="177">
        <f t="shared" si="3"/>
      </c>
      <c r="N83" s="223"/>
      <c r="O83" s="176">
        <f>IF(RB2_RPA!C83="No Criteria","No Criteria","")</f>
      </c>
    </row>
    <row r="84" spans="1:15" ht="11.25">
      <c r="A84" s="178">
        <v>74</v>
      </c>
      <c r="B84" s="179" t="s">
        <v>90</v>
      </c>
      <c r="C84" s="180" t="s">
        <v>24</v>
      </c>
      <c r="D84" s="180" t="s">
        <v>24</v>
      </c>
      <c r="E84" s="180">
        <v>0.1</v>
      </c>
      <c r="F84" s="199"/>
      <c r="G84" s="218">
        <f t="shared" si="2"/>
      </c>
      <c r="H84" s="223"/>
      <c r="I84" s="220" t="s">
        <v>24</v>
      </c>
      <c r="J84" s="180" t="s">
        <v>25</v>
      </c>
      <c r="K84" s="180"/>
      <c r="L84" s="182">
        <v>0.00067</v>
      </c>
      <c r="M84" s="177">
        <f t="shared" si="3"/>
      </c>
      <c r="N84" s="223"/>
      <c r="O84" s="176">
        <f>IF(RB2_RPA!C84="No Criteria","No Criteria","")</f>
      </c>
    </row>
    <row r="85" spans="1:15" ht="11.25">
      <c r="A85" s="178">
        <v>75</v>
      </c>
      <c r="B85" s="179" t="s">
        <v>91</v>
      </c>
      <c r="C85" s="180" t="s">
        <v>24</v>
      </c>
      <c r="D85" s="180" t="s">
        <v>24</v>
      </c>
      <c r="E85" s="349">
        <v>0.3</v>
      </c>
      <c r="F85" s="198"/>
      <c r="G85" s="218">
        <f t="shared" si="2"/>
      </c>
      <c r="H85" s="223"/>
      <c r="I85" s="220" t="s">
        <v>24</v>
      </c>
      <c r="J85" s="180" t="s">
        <v>24</v>
      </c>
      <c r="K85" s="180">
        <v>0.8</v>
      </c>
      <c r="L85" s="182"/>
      <c r="M85" s="177">
        <f t="shared" si="3"/>
      </c>
      <c r="N85" s="223"/>
      <c r="O85" s="176">
        <f>IF(RB2_RPA!C85="No Criteria","No Criteria","")</f>
      </c>
    </row>
    <row r="86" spans="1:15" ht="11.25">
      <c r="A86" s="178">
        <v>76</v>
      </c>
      <c r="B86" s="179" t="s">
        <v>92</v>
      </c>
      <c r="C86" s="180" t="s">
        <v>24</v>
      </c>
      <c r="D86" s="180" t="s">
        <v>24</v>
      </c>
      <c r="E86" s="349">
        <v>0.3</v>
      </c>
      <c r="F86" s="198"/>
      <c r="G86" s="218">
        <f t="shared" si="2"/>
      </c>
      <c r="H86" s="223"/>
      <c r="I86" s="220" t="s">
        <v>24</v>
      </c>
      <c r="J86" s="180" t="s">
        <v>24</v>
      </c>
      <c r="K86" s="180">
        <v>0.8</v>
      </c>
      <c r="L86" s="182"/>
      <c r="M86" s="177">
        <f t="shared" si="3"/>
      </c>
      <c r="N86" s="223"/>
      <c r="O86" s="176">
        <f>IF(RB2_RPA!C86="No Criteria","No Criteria","")</f>
      </c>
    </row>
    <row r="87" spans="1:15" ht="11.25">
      <c r="A87" s="178">
        <v>77</v>
      </c>
      <c r="B87" s="179" t="s">
        <v>93</v>
      </c>
      <c r="C87" s="180" t="s">
        <v>24</v>
      </c>
      <c r="D87" s="180" t="s">
        <v>25</v>
      </c>
      <c r="E87" s="180"/>
      <c r="F87" s="352">
        <v>0.7</v>
      </c>
      <c r="G87" s="218">
        <f t="shared" si="2"/>
      </c>
      <c r="H87" s="223"/>
      <c r="I87" s="220" t="s">
        <v>24</v>
      </c>
      <c r="J87" s="180" t="s">
        <v>24</v>
      </c>
      <c r="K87" s="180">
        <v>0.8</v>
      </c>
      <c r="L87" s="182"/>
      <c r="M87" s="177">
        <f t="shared" si="3"/>
      </c>
      <c r="N87" s="223"/>
      <c r="O87" s="176">
        <f>IF(RB2_RPA!C87="No Criteria","No Criteria","")</f>
      </c>
    </row>
    <row r="88" spans="1:15" ht="11.25">
      <c r="A88" s="178">
        <v>78</v>
      </c>
      <c r="B88" s="179" t="s">
        <v>94</v>
      </c>
      <c r="C88" s="180" t="s">
        <v>24</v>
      </c>
      <c r="D88" s="180" t="s">
        <v>24</v>
      </c>
      <c r="E88" s="349">
        <v>5</v>
      </c>
      <c r="F88" s="197"/>
      <c r="G88" s="218">
        <f t="shared" si="2"/>
      </c>
      <c r="H88" s="223"/>
      <c r="I88" s="220" t="s">
        <v>24</v>
      </c>
      <c r="J88" s="180" t="s">
        <v>24</v>
      </c>
      <c r="K88" s="180">
        <v>0.004</v>
      </c>
      <c r="L88" s="182"/>
      <c r="M88" s="177">
        <f t="shared" si="3"/>
      </c>
      <c r="N88" s="223"/>
      <c r="O88" s="176">
        <f>IF(RB2_RPA!C88="No Criteria","No Criteria","")</f>
      </c>
    </row>
    <row r="89" spans="1:15" ht="11.25">
      <c r="A89" s="178">
        <v>79</v>
      </c>
      <c r="B89" s="179" t="s">
        <v>95</v>
      </c>
      <c r="C89" s="180" t="s">
        <v>24</v>
      </c>
      <c r="D89" s="180" t="s">
        <v>24</v>
      </c>
      <c r="E89" s="349">
        <v>2</v>
      </c>
      <c r="F89" s="198"/>
      <c r="G89" s="218">
        <f t="shared" si="2"/>
      </c>
      <c r="H89" s="223"/>
      <c r="I89" s="220" t="s">
        <v>24</v>
      </c>
      <c r="J89" s="180" t="s">
        <v>24</v>
      </c>
      <c r="K89" s="180">
        <v>0.24</v>
      </c>
      <c r="L89" s="182"/>
      <c r="M89" s="177">
        <f t="shared" si="3"/>
      </c>
      <c r="N89" s="223"/>
      <c r="O89" s="176">
        <f>IF(RB2_RPA!C89="No Criteria","No Criteria","")</f>
      </c>
    </row>
    <row r="90" spans="1:15" ht="11.25">
      <c r="A90" s="178">
        <v>80</v>
      </c>
      <c r="B90" s="179" t="s">
        <v>96</v>
      </c>
      <c r="C90" s="180" t="s">
        <v>24</v>
      </c>
      <c r="D90" s="181" t="s">
        <v>24</v>
      </c>
      <c r="E90" s="349">
        <v>2</v>
      </c>
      <c r="F90" s="198"/>
      <c r="G90" s="218">
        <f t="shared" si="2"/>
      </c>
      <c r="H90" s="223"/>
      <c r="I90" s="220" t="s">
        <v>24</v>
      </c>
      <c r="J90" s="181" t="s">
        <v>24</v>
      </c>
      <c r="K90" s="181">
        <v>0.24</v>
      </c>
      <c r="L90" s="182"/>
      <c r="M90" s="177">
        <f t="shared" si="3"/>
      </c>
      <c r="N90" s="223"/>
      <c r="O90" s="176">
        <f>IF(RB2_RPA!C90="No Criteria","No Criteria","")</f>
      </c>
    </row>
    <row r="91" spans="1:15" ht="11.25">
      <c r="A91" s="178">
        <v>81</v>
      </c>
      <c r="B91" s="179" t="s">
        <v>97</v>
      </c>
      <c r="C91" s="180" t="s">
        <v>24</v>
      </c>
      <c r="D91" s="180" t="s">
        <v>24</v>
      </c>
      <c r="E91" s="349">
        <v>5</v>
      </c>
      <c r="F91" s="198"/>
      <c r="G91" s="218">
        <f t="shared" si="2"/>
      </c>
      <c r="H91" s="223"/>
      <c r="I91" s="220" t="s">
        <v>24</v>
      </c>
      <c r="J91" s="180" t="s">
        <v>25</v>
      </c>
      <c r="K91" s="180"/>
      <c r="L91" s="182">
        <v>1.72</v>
      </c>
      <c r="M91" s="177">
        <f t="shared" si="3"/>
      </c>
      <c r="N91" s="223"/>
      <c r="O91" s="176">
        <f>IF(RB2_RPA!C91="No Criteria","No Criteria","")</f>
      </c>
    </row>
    <row r="92" spans="1:15" ht="11.25">
      <c r="A92" s="178">
        <v>82</v>
      </c>
      <c r="B92" s="179" t="s">
        <v>98</v>
      </c>
      <c r="C92" s="180" t="s">
        <v>24</v>
      </c>
      <c r="D92" s="180" t="s">
        <v>24</v>
      </c>
      <c r="E92" s="349">
        <v>5</v>
      </c>
      <c r="F92" s="198"/>
      <c r="G92" s="218">
        <f t="shared" si="2"/>
      </c>
      <c r="H92" s="223"/>
      <c r="I92" s="220" t="s">
        <v>24</v>
      </c>
      <c r="J92" s="180" t="s">
        <v>24</v>
      </c>
      <c r="K92" s="180">
        <v>0.27</v>
      </c>
      <c r="L92" s="182"/>
      <c r="M92" s="177">
        <f t="shared" si="3"/>
      </c>
      <c r="N92" s="223"/>
      <c r="O92" s="176">
        <f>IF(RB2_RPA!C92="No Criteria","No Criteria","")</f>
      </c>
    </row>
    <row r="93" spans="1:15" ht="11.25">
      <c r="A93" s="178">
        <v>83</v>
      </c>
      <c r="B93" s="179" t="s">
        <v>99</v>
      </c>
      <c r="C93" s="180" t="s">
        <v>24</v>
      </c>
      <c r="D93" s="180" t="s">
        <v>24</v>
      </c>
      <c r="E93" s="349">
        <v>5</v>
      </c>
      <c r="F93" s="197"/>
      <c r="G93" s="218">
        <f t="shared" si="2"/>
      </c>
      <c r="H93" s="223"/>
      <c r="I93" s="220" t="s">
        <v>24</v>
      </c>
      <c r="J93" s="180" t="s">
        <v>24</v>
      </c>
      <c r="K93" s="180">
        <v>0.29</v>
      </c>
      <c r="L93" s="182"/>
      <c r="M93" s="177">
        <f t="shared" si="3"/>
      </c>
      <c r="N93" s="223"/>
      <c r="O93" s="176" t="str">
        <f>IF(RB2_RPA!C93="No Criteria","No Criteria","")</f>
        <v>No Criteria</v>
      </c>
    </row>
    <row r="94" spans="1:15" ht="11.25">
      <c r="A94" s="178">
        <v>84</v>
      </c>
      <c r="B94" s="179" t="s">
        <v>100</v>
      </c>
      <c r="C94" s="180" t="s">
        <v>24</v>
      </c>
      <c r="D94" s="180" t="s">
        <v>24</v>
      </c>
      <c r="E94" s="349">
        <v>5</v>
      </c>
      <c r="F94" s="197"/>
      <c r="G94" s="218">
        <f t="shared" si="2"/>
      </c>
      <c r="H94" s="223"/>
      <c r="I94" s="220" t="s">
        <v>24</v>
      </c>
      <c r="J94" s="180" t="s">
        <v>24</v>
      </c>
      <c r="K94" s="180">
        <v>0.38</v>
      </c>
      <c r="L94" s="182"/>
      <c r="M94" s="177">
        <f t="shared" si="3"/>
      </c>
      <c r="N94" s="223"/>
      <c r="O94" s="176" t="str">
        <f>IF(RB2_RPA!C94="No Criteria","No Criteria","")</f>
        <v>No Criteria</v>
      </c>
    </row>
    <row r="95" spans="1:15" ht="11.25">
      <c r="A95" s="178">
        <v>85</v>
      </c>
      <c r="B95" s="179" t="s">
        <v>101</v>
      </c>
      <c r="C95" s="180" t="s">
        <v>24</v>
      </c>
      <c r="D95" s="181" t="s">
        <v>24</v>
      </c>
      <c r="E95" s="349">
        <v>1</v>
      </c>
      <c r="F95" s="197"/>
      <c r="G95" s="218">
        <f t="shared" si="2"/>
      </c>
      <c r="H95" s="223"/>
      <c r="I95" s="220" t="s">
        <v>24</v>
      </c>
      <c r="J95" s="180" t="s">
        <v>25</v>
      </c>
      <c r="K95" s="181"/>
      <c r="L95" s="182">
        <v>0.0087</v>
      </c>
      <c r="M95" s="177">
        <f t="shared" si="3"/>
      </c>
      <c r="N95" s="223"/>
      <c r="O95" s="176">
        <f>IF(RB2_RPA!C95="No Criteria","No Criteria","")</f>
      </c>
    </row>
    <row r="96" spans="1:15" ht="11.25">
      <c r="A96" s="178">
        <v>86</v>
      </c>
      <c r="B96" s="179" t="s">
        <v>102</v>
      </c>
      <c r="C96" s="180" t="s">
        <v>24</v>
      </c>
      <c r="D96" s="180" t="s">
        <v>24</v>
      </c>
      <c r="E96" s="349">
        <v>5</v>
      </c>
      <c r="F96" s="198"/>
      <c r="G96" s="218">
        <f t="shared" si="2"/>
      </c>
      <c r="H96" s="223"/>
      <c r="I96" s="220" t="s">
        <v>24</v>
      </c>
      <c r="J96" s="180" t="s">
        <v>25</v>
      </c>
      <c r="K96" s="180"/>
      <c r="L96" s="182">
        <v>0.003</v>
      </c>
      <c r="M96" s="177">
        <f t="shared" si="3"/>
      </c>
      <c r="N96" s="223"/>
      <c r="O96" s="176">
        <f>IF(RB2_RPA!C96="No Criteria","No Criteria","")</f>
      </c>
    </row>
    <row r="97" spans="1:15" ht="11.25">
      <c r="A97" s="178">
        <v>87</v>
      </c>
      <c r="B97" s="179" t="s">
        <v>103</v>
      </c>
      <c r="C97" s="180" t="s">
        <v>24</v>
      </c>
      <c r="D97" s="180" t="s">
        <v>24</v>
      </c>
      <c r="E97" s="349">
        <v>0.05</v>
      </c>
      <c r="F97" s="198"/>
      <c r="G97" s="218">
        <f t="shared" si="2"/>
      </c>
      <c r="H97" s="223"/>
      <c r="I97" s="220" t="s">
        <v>24</v>
      </c>
      <c r="J97" s="180" t="s">
        <v>25</v>
      </c>
      <c r="K97" s="180"/>
      <c r="L97" s="182">
        <v>0.0021</v>
      </c>
      <c r="M97" s="177">
        <f t="shared" si="3"/>
      </c>
      <c r="N97" s="223"/>
      <c r="O97" s="176">
        <f>IF(RB2_RPA!C97="No Criteria","No Criteria","")</f>
      </c>
    </row>
    <row r="98" spans="1:15" ht="11.25">
      <c r="A98" s="178">
        <v>88</v>
      </c>
      <c r="B98" s="179" t="s">
        <v>104</v>
      </c>
      <c r="C98" s="180" t="s">
        <v>24</v>
      </c>
      <c r="D98" s="180" t="s">
        <v>24</v>
      </c>
      <c r="E98" s="349">
        <v>1</v>
      </c>
      <c r="F98" s="198"/>
      <c r="G98" s="218">
        <f t="shared" si="2"/>
      </c>
      <c r="H98" s="223"/>
      <c r="I98" s="220" t="s">
        <v>24</v>
      </c>
      <c r="J98" s="180" t="s">
        <v>25</v>
      </c>
      <c r="K98" s="180"/>
      <c r="L98" s="182">
        <v>5.3E-05</v>
      </c>
      <c r="M98" s="177">
        <f t="shared" si="3"/>
      </c>
      <c r="N98" s="223"/>
      <c r="O98" s="176">
        <f>IF(RB2_RPA!C98="No Criteria","No Criteria","")</f>
      </c>
    </row>
    <row r="99" spans="1:15" ht="11.25">
      <c r="A99" s="178">
        <v>89</v>
      </c>
      <c r="B99" s="179" t="s">
        <v>105</v>
      </c>
      <c r="C99" s="180" t="s">
        <v>24</v>
      </c>
      <c r="D99" s="180" t="s">
        <v>24</v>
      </c>
      <c r="E99" s="349">
        <v>1</v>
      </c>
      <c r="F99" s="198"/>
      <c r="G99" s="218">
        <f t="shared" si="2"/>
      </c>
      <c r="H99" s="223"/>
      <c r="I99" s="220" t="s">
        <v>24</v>
      </c>
      <c r="J99" s="180" t="s">
        <v>24</v>
      </c>
      <c r="K99" s="180">
        <v>0.3</v>
      </c>
      <c r="L99" s="182"/>
      <c r="M99" s="177">
        <f t="shared" si="3"/>
      </c>
      <c r="N99" s="223"/>
      <c r="O99" s="176">
        <f>IF(RB2_RPA!C99="No Criteria","No Criteria","")</f>
      </c>
    </row>
    <row r="100" spans="1:15" ht="11.25">
      <c r="A100" s="178">
        <v>90</v>
      </c>
      <c r="B100" s="179" t="s">
        <v>106</v>
      </c>
      <c r="C100" s="180" t="s">
        <v>24</v>
      </c>
      <c r="D100" s="180" t="s">
        <v>24</v>
      </c>
      <c r="E100" s="349">
        <v>5</v>
      </c>
      <c r="F100" s="198"/>
      <c r="G100" s="218">
        <f t="shared" si="2"/>
      </c>
      <c r="H100" s="223"/>
      <c r="I100" s="220" t="s">
        <v>24</v>
      </c>
      <c r="J100" s="180" t="s">
        <v>24</v>
      </c>
      <c r="K100" s="180">
        <v>0.31</v>
      </c>
      <c r="L100" s="182"/>
      <c r="M100" s="177">
        <f t="shared" si="3"/>
      </c>
      <c r="N100" s="223"/>
      <c r="O100" s="176">
        <f>IF(RB2_RPA!C100="No Criteria","No Criteria","")</f>
      </c>
    </row>
    <row r="101" spans="1:15" ht="11.25">
      <c r="A101" s="178">
        <v>91</v>
      </c>
      <c r="B101" s="179" t="s">
        <v>107</v>
      </c>
      <c r="C101" s="180" t="s">
        <v>24</v>
      </c>
      <c r="D101" s="180" t="s">
        <v>24</v>
      </c>
      <c r="E101" s="349">
        <v>1</v>
      </c>
      <c r="F101" s="198"/>
      <c r="G101" s="218">
        <f t="shared" si="2"/>
      </c>
      <c r="H101" s="223"/>
      <c r="I101" s="220" t="s">
        <v>24</v>
      </c>
      <c r="J101" s="180" t="s">
        <v>24</v>
      </c>
      <c r="K101" s="180">
        <v>0.2</v>
      </c>
      <c r="L101" s="182"/>
      <c r="M101" s="177">
        <f t="shared" si="3"/>
      </c>
      <c r="N101" s="223"/>
      <c r="O101" s="176">
        <f>IF(RB2_RPA!C101="No Criteria","No Criteria","")</f>
      </c>
    </row>
    <row r="102" spans="1:15" ht="11.25">
      <c r="A102" s="178">
        <v>92</v>
      </c>
      <c r="B102" s="179" t="s">
        <v>108</v>
      </c>
      <c r="C102" s="180" t="s">
        <v>24</v>
      </c>
      <c r="D102" s="180" t="s">
        <v>24</v>
      </c>
      <c r="E102" s="349">
        <v>0.05</v>
      </c>
      <c r="F102" s="198"/>
      <c r="G102" s="218">
        <f t="shared" si="2"/>
      </c>
      <c r="H102" s="223"/>
      <c r="I102" s="220" t="s">
        <v>24</v>
      </c>
      <c r="J102" s="180" t="s">
        <v>25</v>
      </c>
      <c r="K102" s="180"/>
      <c r="L102" s="182">
        <v>0.0013</v>
      </c>
      <c r="M102" s="177">
        <f t="shared" si="3"/>
      </c>
      <c r="N102" s="223"/>
      <c r="O102" s="176">
        <f>IF(RB2_RPA!C102="No Criteria","No Criteria","")</f>
      </c>
    </row>
    <row r="103" spans="1:15" ht="11.25">
      <c r="A103" s="178">
        <v>93</v>
      </c>
      <c r="B103" s="179" t="s">
        <v>109</v>
      </c>
      <c r="C103" s="180" t="s">
        <v>24</v>
      </c>
      <c r="D103" s="180" t="s">
        <v>24</v>
      </c>
      <c r="E103" s="349">
        <v>1</v>
      </c>
      <c r="F103" s="198"/>
      <c r="G103" s="218">
        <f t="shared" si="2"/>
      </c>
      <c r="H103" s="223"/>
      <c r="I103" s="220" t="s">
        <v>24</v>
      </c>
      <c r="J103" s="180" t="s">
        <v>24</v>
      </c>
      <c r="K103" s="180">
        <v>0.3</v>
      </c>
      <c r="L103" s="182"/>
      <c r="M103" s="177">
        <f t="shared" si="3"/>
      </c>
      <c r="N103" s="223"/>
      <c r="O103" s="176">
        <f>IF(RB2_RPA!C103="No Criteria","No Criteria","")</f>
      </c>
    </row>
    <row r="104" spans="1:15" ht="11.25">
      <c r="A104" s="178">
        <v>94</v>
      </c>
      <c r="B104" s="179" t="s">
        <v>110</v>
      </c>
      <c r="C104" s="180" t="s">
        <v>24</v>
      </c>
      <c r="D104" s="180" t="s">
        <v>24</v>
      </c>
      <c r="E104" s="349">
        <v>5</v>
      </c>
      <c r="F104" s="197"/>
      <c r="G104" s="218">
        <f t="shared" si="2"/>
      </c>
      <c r="H104" s="223"/>
      <c r="I104" s="220" t="s">
        <v>24</v>
      </c>
      <c r="J104" s="180" t="s">
        <v>25</v>
      </c>
      <c r="K104" s="180"/>
      <c r="L104" s="182">
        <v>0.0028</v>
      </c>
      <c r="M104" s="177">
        <f t="shared" si="3"/>
      </c>
      <c r="N104" s="223"/>
      <c r="O104" s="176" t="str">
        <f>IF(RB2_RPA!C104="No Criteria","No Criteria","")</f>
        <v>No Criteria</v>
      </c>
    </row>
    <row r="105" spans="1:15" ht="11.25">
      <c r="A105" s="178">
        <v>95</v>
      </c>
      <c r="B105" s="179" t="s">
        <v>111</v>
      </c>
      <c r="C105" s="180" t="s">
        <v>24</v>
      </c>
      <c r="D105" s="180" t="s">
        <v>24</v>
      </c>
      <c r="E105" s="349">
        <v>1</v>
      </c>
      <c r="F105" s="198"/>
      <c r="G105" s="218">
        <f t="shared" si="2"/>
      </c>
      <c r="H105" s="223"/>
      <c r="I105" s="220" t="s">
        <v>24</v>
      </c>
      <c r="J105" s="180" t="s">
        <v>24</v>
      </c>
      <c r="K105" s="180">
        <v>0.25</v>
      </c>
      <c r="L105" s="182"/>
      <c r="M105" s="177">
        <f t="shared" si="3"/>
      </c>
      <c r="N105" s="223"/>
      <c r="O105" s="176">
        <f>IF(RB2_RPA!C105="No Criteria","No Criteria","")</f>
      </c>
    </row>
    <row r="106" spans="1:15" ht="11.25">
      <c r="A106" s="178">
        <v>96</v>
      </c>
      <c r="B106" s="179" t="s">
        <v>112</v>
      </c>
      <c r="C106" s="180" t="s">
        <v>24</v>
      </c>
      <c r="D106" s="180" t="s">
        <v>24</v>
      </c>
      <c r="E106" s="349">
        <v>5</v>
      </c>
      <c r="F106" s="198"/>
      <c r="G106" s="218">
        <f t="shared" si="2"/>
      </c>
      <c r="H106" s="223"/>
      <c r="I106" s="220" t="s">
        <v>24</v>
      </c>
      <c r="J106" s="181" t="s">
        <v>24</v>
      </c>
      <c r="K106" s="181">
        <v>0.3</v>
      </c>
      <c r="L106" s="182"/>
      <c r="M106" s="177">
        <f t="shared" si="3"/>
      </c>
      <c r="N106" s="223"/>
      <c r="O106" s="176">
        <f>IF(RB2_RPA!C106="No Criteria","No Criteria","")</f>
      </c>
    </row>
    <row r="107" spans="1:15" ht="11.25">
      <c r="A107" s="178">
        <v>97</v>
      </c>
      <c r="B107" s="179" t="s">
        <v>113</v>
      </c>
      <c r="C107" s="180" t="s">
        <v>24</v>
      </c>
      <c r="D107" s="180" t="s">
        <v>24</v>
      </c>
      <c r="E107" s="349">
        <v>5</v>
      </c>
      <c r="F107" s="198"/>
      <c r="G107" s="218">
        <f t="shared" si="2"/>
      </c>
      <c r="H107" s="223"/>
      <c r="I107" s="220" t="s">
        <v>24</v>
      </c>
      <c r="J107" s="180" t="s">
        <v>24</v>
      </c>
      <c r="K107" s="180">
        <v>0.001</v>
      </c>
      <c r="L107" s="182"/>
      <c r="M107" s="177">
        <f t="shared" si="3"/>
      </c>
      <c r="N107" s="223"/>
      <c r="O107" s="176">
        <f>IF(RB2_RPA!C107="No Criteria","No Criteria","")</f>
      </c>
    </row>
    <row r="108" spans="1:15" ht="11.25">
      <c r="A108" s="178">
        <v>98</v>
      </c>
      <c r="B108" s="179" t="s">
        <v>114</v>
      </c>
      <c r="C108" s="180" t="s">
        <v>24</v>
      </c>
      <c r="D108" s="180" t="s">
        <v>24</v>
      </c>
      <c r="E108" s="349">
        <v>1</v>
      </c>
      <c r="F108" s="198"/>
      <c r="G108" s="218">
        <f t="shared" si="2"/>
      </c>
      <c r="H108" s="223"/>
      <c r="I108" s="220" t="s">
        <v>24</v>
      </c>
      <c r="J108" s="180" t="s">
        <v>24</v>
      </c>
      <c r="K108" s="180">
        <v>0.001</v>
      </c>
      <c r="L108" s="182"/>
      <c r="M108" s="177">
        <f t="shared" si="3"/>
      </c>
      <c r="N108" s="223"/>
      <c r="O108" s="176">
        <f>IF(RB2_RPA!C108="No Criteria","No Criteria","")</f>
      </c>
    </row>
    <row r="109" spans="1:15" ht="11.25">
      <c r="A109" s="178">
        <v>99</v>
      </c>
      <c r="B109" s="179" t="s">
        <v>115</v>
      </c>
      <c r="C109" s="180" t="s">
        <v>24</v>
      </c>
      <c r="D109" s="180" t="s">
        <v>24</v>
      </c>
      <c r="E109" s="181">
        <v>0.05</v>
      </c>
      <c r="F109" s="198"/>
      <c r="G109" s="218">
        <f t="shared" si="2"/>
      </c>
      <c r="H109" s="223"/>
      <c r="I109" s="220" t="s">
        <v>24</v>
      </c>
      <c r="J109" s="180" t="s">
        <v>25</v>
      </c>
      <c r="K109" s="180"/>
      <c r="L109" s="182">
        <v>0.0041</v>
      </c>
      <c r="M109" s="177">
        <f t="shared" si="3"/>
      </c>
      <c r="N109" s="223"/>
      <c r="O109" s="176" t="str">
        <f>IF(RB2_RPA!C109="No Criteria","No Criteria","")</f>
        <v>No Criteria</v>
      </c>
    </row>
    <row r="110" spans="1:15" ht="11.25">
      <c r="A110" s="178">
        <v>100</v>
      </c>
      <c r="B110" s="179" t="s">
        <v>116</v>
      </c>
      <c r="C110" s="180" t="s">
        <v>24</v>
      </c>
      <c r="D110" s="180" t="s">
        <v>24</v>
      </c>
      <c r="E110" s="180">
        <v>0.05</v>
      </c>
      <c r="F110" s="197"/>
      <c r="G110" s="218">
        <f t="shared" si="2"/>
      </c>
      <c r="H110" s="223"/>
      <c r="I110" s="220" t="s">
        <v>24</v>
      </c>
      <c r="J110" s="180" t="s">
        <v>25</v>
      </c>
      <c r="K110" s="180"/>
      <c r="L110" s="182">
        <v>0.0025</v>
      </c>
      <c r="M110" s="177">
        <f t="shared" si="3"/>
      </c>
      <c r="N110" s="223"/>
      <c r="O110" s="176">
        <f>IF(RB2_RPA!C110="No Criteria","No Criteria","")</f>
      </c>
    </row>
    <row r="111" spans="1:15" ht="11.25">
      <c r="A111" s="178">
        <v>101</v>
      </c>
      <c r="B111" s="179" t="s">
        <v>117</v>
      </c>
      <c r="C111" s="180" t="s">
        <v>24</v>
      </c>
      <c r="D111" s="180" t="s">
        <v>24</v>
      </c>
      <c r="E111" s="349">
        <v>5</v>
      </c>
      <c r="F111" s="198"/>
      <c r="G111" s="218">
        <f t="shared" si="2"/>
      </c>
      <c r="H111" s="223"/>
      <c r="I111" s="220" t="s">
        <v>24</v>
      </c>
      <c r="J111" s="181" t="s">
        <v>24</v>
      </c>
      <c r="K111" s="181">
        <v>0.3</v>
      </c>
      <c r="L111" s="182"/>
      <c r="M111" s="177">
        <f t="shared" si="3"/>
      </c>
      <c r="N111" s="223"/>
      <c r="O111" s="176" t="str">
        <f>IF(RB2_RPA!C111="No Criteria","No Criteria","")</f>
        <v>No Criteria</v>
      </c>
    </row>
    <row r="112" spans="1:15" ht="11.25">
      <c r="A112" s="178">
        <v>102</v>
      </c>
      <c r="B112" s="179" t="s">
        <v>118</v>
      </c>
      <c r="C112" s="180" t="s">
        <v>24</v>
      </c>
      <c r="D112" s="180" t="s">
        <v>25</v>
      </c>
      <c r="E112" s="180"/>
      <c r="F112" s="354">
        <v>0.017</v>
      </c>
      <c r="G112" s="218">
        <f t="shared" si="2"/>
      </c>
      <c r="H112" s="223"/>
      <c r="I112" s="220" t="s">
        <v>25</v>
      </c>
      <c r="J112" s="180"/>
      <c r="K112" s="180"/>
      <c r="L112" s="182"/>
      <c r="M112" s="177">
        <f t="shared" si="3"/>
      </c>
      <c r="N112" s="223"/>
      <c r="O112" s="176">
        <f>IF(RB2_RPA!C112="No Criteria","No Criteria","")</f>
      </c>
    </row>
    <row r="113" spans="1:15" ht="11.25">
      <c r="A113" s="178">
        <v>103</v>
      </c>
      <c r="B113" s="179" t="s">
        <v>119</v>
      </c>
      <c r="C113" s="180" t="s">
        <v>24</v>
      </c>
      <c r="D113" s="180" t="s">
        <v>24</v>
      </c>
      <c r="E113" s="180">
        <v>0.01</v>
      </c>
      <c r="F113" s="199"/>
      <c r="G113" s="218">
        <f t="shared" si="2"/>
      </c>
      <c r="H113" s="223"/>
      <c r="I113" s="220" t="s">
        <v>24</v>
      </c>
      <c r="J113" s="180" t="s">
        <v>25</v>
      </c>
      <c r="K113" s="180"/>
      <c r="L113" s="182">
        <v>0.000347</v>
      </c>
      <c r="M113" s="177">
        <f t="shared" si="3"/>
      </c>
      <c r="N113" s="223"/>
      <c r="O113" s="176">
        <f>IF(RB2_RPA!C113="No Criteria","No Criteria","")</f>
      </c>
    </row>
    <row r="114" spans="1:15" ht="11.25">
      <c r="A114" s="178">
        <v>104</v>
      </c>
      <c r="B114" s="179" t="s">
        <v>120</v>
      </c>
      <c r="C114" s="180" t="s">
        <v>24</v>
      </c>
      <c r="D114" s="180" t="s">
        <v>24</v>
      </c>
      <c r="E114" s="349">
        <v>0.005</v>
      </c>
      <c r="F114" s="202"/>
      <c r="G114" s="218">
        <f t="shared" si="2"/>
      </c>
      <c r="H114" s="223"/>
      <c r="I114" s="220" t="s">
        <v>24</v>
      </c>
      <c r="J114" s="180" t="s">
        <v>25</v>
      </c>
      <c r="K114" s="180"/>
      <c r="L114" s="182">
        <v>0.000118</v>
      </c>
      <c r="M114" s="177">
        <f t="shared" si="3"/>
      </c>
      <c r="N114" s="223"/>
      <c r="O114" s="176">
        <f>IF(RB2_RPA!C114="No Criteria","No Criteria","")</f>
      </c>
    </row>
    <row r="115" spans="1:15" ht="11.25">
      <c r="A115" s="178">
        <v>105</v>
      </c>
      <c r="B115" s="179" t="s">
        <v>121</v>
      </c>
      <c r="C115" s="180" t="s">
        <v>24</v>
      </c>
      <c r="D115" s="180" t="s">
        <v>24</v>
      </c>
      <c r="E115" s="180">
        <v>0.01</v>
      </c>
      <c r="F115" s="199"/>
      <c r="G115" s="218">
        <f t="shared" si="2"/>
      </c>
      <c r="H115" s="223"/>
      <c r="I115" s="220" t="s">
        <v>24</v>
      </c>
      <c r="J115" s="180" t="s">
        <v>25</v>
      </c>
      <c r="K115" s="180"/>
      <c r="L115" s="182">
        <v>0.0010032</v>
      </c>
      <c r="M115" s="177">
        <f t="shared" si="3"/>
      </c>
      <c r="N115" s="223"/>
      <c r="O115" s="176">
        <f>IF(RB2_RPA!C115="No Criteria","No Criteria","")</f>
      </c>
    </row>
    <row r="116" spans="1:15" ht="11.25">
      <c r="A116" s="178">
        <v>106</v>
      </c>
      <c r="B116" s="179" t="s">
        <v>122</v>
      </c>
      <c r="C116" s="180" t="s">
        <v>24</v>
      </c>
      <c r="D116" s="180" t="s">
        <v>24</v>
      </c>
      <c r="E116" s="349">
        <v>0.005</v>
      </c>
      <c r="F116" s="199"/>
      <c r="G116" s="218">
        <f t="shared" si="2"/>
      </c>
      <c r="H116" s="223"/>
      <c r="I116" s="220" t="s">
        <v>24</v>
      </c>
      <c r="J116" s="180" t="s">
        <v>25</v>
      </c>
      <c r="K116" s="180"/>
      <c r="L116" s="182">
        <v>3.8E-05</v>
      </c>
      <c r="M116" s="177">
        <f t="shared" si="3"/>
      </c>
      <c r="N116" s="223"/>
      <c r="O116" s="176" t="str">
        <f>IF(RB2_RPA!C116="No Criteria","No Criteria","")</f>
        <v>No Criteria</v>
      </c>
    </row>
    <row r="117" spans="1:15" ht="11.25">
      <c r="A117" s="189">
        <v>107</v>
      </c>
      <c r="B117" s="190" t="s">
        <v>521</v>
      </c>
      <c r="C117" s="180" t="s">
        <v>24</v>
      </c>
      <c r="D117" s="180" t="s">
        <v>24</v>
      </c>
      <c r="E117" s="349">
        <v>0.01</v>
      </c>
      <c r="F117" s="201"/>
      <c r="G117" s="218">
        <f t="shared" si="2"/>
      </c>
      <c r="H117" s="223"/>
      <c r="I117" s="220" t="s">
        <v>24</v>
      </c>
      <c r="J117" s="180" t="s">
        <v>25</v>
      </c>
      <c r="K117" s="180"/>
      <c r="L117" s="182">
        <v>0.000302</v>
      </c>
      <c r="M117" s="177">
        <f t="shared" si="3"/>
      </c>
      <c r="N117" s="223"/>
      <c r="O117" s="176">
        <f>IF(RB2_RPA!C117="No Criteria","No Criteria","")</f>
      </c>
    </row>
    <row r="118" spans="1:15" ht="11.25">
      <c r="A118" s="189">
        <v>108</v>
      </c>
      <c r="B118" s="190" t="s">
        <v>522</v>
      </c>
      <c r="C118" s="180" t="s">
        <v>24</v>
      </c>
      <c r="D118" s="180" t="s">
        <v>24</v>
      </c>
      <c r="E118" s="349">
        <v>0.01</v>
      </c>
      <c r="F118" s="201"/>
      <c r="G118" s="218">
        <f t="shared" si="2"/>
      </c>
      <c r="H118" s="223"/>
      <c r="I118" s="220" t="s">
        <v>24</v>
      </c>
      <c r="J118" s="180" t="s">
        <v>25</v>
      </c>
      <c r="K118" s="180"/>
      <c r="L118" s="182">
        <v>0.000349</v>
      </c>
      <c r="M118" s="177">
        <f t="shared" si="3"/>
      </c>
      <c r="N118" s="223"/>
      <c r="O118" s="176">
        <f>IF(RB2_RPA!C118="No Criteria","No Criteria","")</f>
      </c>
    </row>
    <row r="119" spans="1:15" ht="11.25">
      <c r="A119" s="178">
        <v>109</v>
      </c>
      <c r="B119" s="184" t="s">
        <v>123</v>
      </c>
      <c r="C119" s="180" t="s">
        <v>24</v>
      </c>
      <c r="D119" s="180" t="s">
        <v>24</v>
      </c>
      <c r="E119" s="349">
        <v>0.01</v>
      </c>
      <c r="F119" s="199"/>
      <c r="G119" s="218">
        <f t="shared" si="2"/>
      </c>
      <c r="H119" s="223"/>
      <c r="I119" s="220" t="s">
        <v>24</v>
      </c>
      <c r="J119" s="180" t="s">
        <v>25</v>
      </c>
      <c r="K119" s="180"/>
      <c r="L119" s="182">
        <v>0.00092</v>
      </c>
      <c r="M119" s="177">
        <f t="shared" si="3"/>
      </c>
      <c r="N119" s="223"/>
      <c r="O119" s="176">
        <f>IF(RB2_RPA!C119="No Criteria","No Criteria","")</f>
      </c>
    </row>
    <row r="120" spans="1:15" ht="11.25">
      <c r="A120" s="178">
        <v>110</v>
      </c>
      <c r="B120" s="179" t="s">
        <v>124</v>
      </c>
      <c r="C120" s="180" t="s">
        <v>24</v>
      </c>
      <c r="D120" s="180" t="s">
        <v>24</v>
      </c>
      <c r="E120" s="349">
        <v>0.01</v>
      </c>
      <c r="F120" s="199"/>
      <c r="G120" s="218">
        <f t="shared" si="2"/>
      </c>
      <c r="H120" s="223"/>
      <c r="I120" s="220" t="s">
        <v>24</v>
      </c>
      <c r="J120" s="180" t="s">
        <v>25</v>
      </c>
      <c r="K120" s="180"/>
      <c r="L120" s="182">
        <v>0.000347</v>
      </c>
      <c r="M120" s="177">
        <f t="shared" si="3"/>
      </c>
      <c r="N120" s="223"/>
      <c r="O120" s="176">
        <f>IF(RB2_RPA!C120="No Criteria","No Criteria","")</f>
      </c>
    </row>
    <row r="121" spans="1:15" ht="11.25">
      <c r="A121" s="178">
        <v>111</v>
      </c>
      <c r="B121" s="186" t="s">
        <v>523</v>
      </c>
      <c r="C121" s="180" t="s">
        <v>24</v>
      </c>
      <c r="D121" s="180" t="s">
        <v>24</v>
      </c>
      <c r="E121" s="180">
        <v>0.01</v>
      </c>
      <c r="F121" s="199"/>
      <c r="G121" s="218">
        <f t="shared" si="2"/>
      </c>
      <c r="H121" s="223"/>
      <c r="I121" s="220" t="s">
        <v>24</v>
      </c>
      <c r="J121" s="180" t="s">
        <v>25</v>
      </c>
      <c r="K121" s="180"/>
      <c r="L121" s="182">
        <v>0.00038</v>
      </c>
      <c r="M121" s="177">
        <f t="shared" si="3"/>
      </c>
      <c r="N121" s="223"/>
      <c r="O121" s="176">
        <f>IF(RB2_RPA!C121="No Criteria","No Criteria","")</f>
      </c>
    </row>
    <row r="122" spans="1:15" ht="11.25">
      <c r="A122" s="178">
        <v>112</v>
      </c>
      <c r="B122" s="179" t="s">
        <v>125</v>
      </c>
      <c r="C122" s="180" t="s">
        <v>24</v>
      </c>
      <c r="D122" s="180" t="s">
        <v>24</v>
      </c>
      <c r="E122" s="349">
        <v>0.01</v>
      </c>
      <c r="F122" s="202"/>
      <c r="G122" s="218">
        <f t="shared" si="2"/>
      </c>
      <c r="H122" s="223"/>
      <c r="I122" s="220" t="s">
        <v>24</v>
      </c>
      <c r="J122" s="180" t="s">
        <v>25</v>
      </c>
      <c r="K122" s="180"/>
      <c r="L122" s="182">
        <v>3.6E-05</v>
      </c>
      <c r="M122" s="177">
        <f t="shared" si="3"/>
      </c>
      <c r="N122" s="223"/>
      <c r="O122" s="176">
        <f>IF(RB2_RPA!C122="No Criteria","No Criteria","")</f>
      </c>
    </row>
    <row r="123" spans="1:15" ht="11.25">
      <c r="A123" s="178">
        <v>113</v>
      </c>
      <c r="B123" s="179" t="s">
        <v>126</v>
      </c>
      <c r="C123" s="180" t="s">
        <v>24</v>
      </c>
      <c r="D123" s="180" t="s">
        <v>24</v>
      </c>
      <c r="E123" s="349">
        <v>0.01</v>
      </c>
      <c r="F123" s="202"/>
      <c r="G123" s="218">
        <f t="shared" si="2"/>
      </c>
      <c r="H123" s="223"/>
      <c r="I123" s="220" t="s">
        <v>24</v>
      </c>
      <c r="J123" s="180" t="s">
        <v>25</v>
      </c>
      <c r="K123" s="180"/>
      <c r="L123" s="182">
        <v>4.2E-05</v>
      </c>
      <c r="M123" s="177">
        <f t="shared" si="3"/>
      </c>
      <c r="N123" s="223"/>
      <c r="O123" s="176">
        <f>IF(RB2_RPA!C123="No Criteria","No Criteria","")</f>
      </c>
    </row>
    <row r="124" spans="1:15" ht="11.25">
      <c r="A124" s="178">
        <v>114</v>
      </c>
      <c r="B124" s="179" t="s">
        <v>127</v>
      </c>
      <c r="C124" s="180" t="s">
        <v>24</v>
      </c>
      <c r="D124" s="180" t="s">
        <v>24</v>
      </c>
      <c r="E124" s="349">
        <v>0.01</v>
      </c>
      <c r="F124" s="197"/>
      <c r="G124" s="218">
        <f t="shared" si="2"/>
      </c>
      <c r="H124" s="223"/>
      <c r="I124" s="220" t="s">
        <v>24</v>
      </c>
      <c r="J124" s="180" t="s">
        <v>25</v>
      </c>
      <c r="K124" s="180"/>
      <c r="L124" s="182">
        <v>0.0002</v>
      </c>
      <c r="M124" s="177">
        <f t="shared" si="3"/>
      </c>
      <c r="N124" s="223"/>
      <c r="O124" s="176">
        <f>IF(RB2_RPA!C124="No Criteria","No Criteria","")</f>
      </c>
    </row>
    <row r="125" spans="1:15" ht="11.25">
      <c r="A125" s="178">
        <v>115</v>
      </c>
      <c r="B125" s="179" t="s">
        <v>128</v>
      </c>
      <c r="C125" s="180" t="s">
        <v>24</v>
      </c>
      <c r="D125" s="180" t="s">
        <v>24</v>
      </c>
      <c r="E125" s="180">
        <v>0.01</v>
      </c>
      <c r="F125" s="202"/>
      <c r="G125" s="218">
        <f t="shared" si="2"/>
      </c>
      <c r="H125" s="223"/>
      <c r="I125" s="220" t="s">
        <v>24</v>
      </c>
      <c r="J125" s="180" t="s">
        <v>25</v>
      </c>
      <c r="K125" s="180"/>
      <c r="L125" s="182">
        <v>1.9E-05</v>
      </c>
      <c r="M125" s="177">
        <f t="shared" si="3"/>
      </c>
      <c r="N125" s="223"/>
      <c r="O125" s="176">
        <f>IF(RB2_RPA!C125="No Criteria","No Criteria","")</f>
      </c>
    </row>
    <row r="126" spans="1:15" ht="11.25">
      <c r="A126" s="178">
        <v>116</v>
      </c>
      <c r="B126" s="179" t="s">
        <v>129</v>
      </c>
      <c r="C126" s="180" t="s">
        <v>24</v>
      </c>
      <c r="D126" s="180" t="s">
        <v>24</v>
      </c>
      <c r="E126" s="349">
        <v>0.01</v>
      </c>
      <c r="F126" s="197"/>
      <c r="G126" s="218">
        <f t="shared" si="2"/>
      </c>
      <c r="H126" s="223"/>
      <c r="I126" s="220" t="s">
        <v>25</v>
      </c>
      <c r="J126" s="180"/>
      <c r="K126" s="180"/>
      <c r="L126" s="182"/>
      <c r="M126" s="177">
        <f t="shared" si="3"/>
      </c>
      <c r="N126" s="223"/>
      <c r="O126" s="176">
        <f>IF(RB2_RPA!C126="No Criteria","No Criteria","")</f>
      </c>
    </row>
    <row r="127" spans="1:15" ht="11.25">
      <c r="A127" s="178">
        <v>117</v>
      </c>
      <c r="B127" s="179" t="s">
        <v>130</v>
      </c>
      <c r="C127" s="180" t="s">
        <v>24</v>
      </c>
      <c r="D127" s="180" t="s">
        <v>24</v>
      </c>
      <c r="E127" s="180">
        <v>0.01</v>
      </c>
      <c r="F127" s="202"/>
      <c r="G127" s="218">
        <f t="shared" si="2"/>
      </c>
      <c r="H127" s="223"/>
      <c r="I127" s="220" t="s">
        <v>25</v>
      </c>
      <c r="J127" s="180"/>
      <c r="K127" s="180"/>
      <c r="L127" s="182"/>
      <c r="M127" s="177">
        <f t="shared" si="3"/>
      </c>
      <c r="N127" s="223"/>
      <c r="O127" s="176">
        <f>IF(RB2_RPA!C127="No Criteria","No Criteria","")</f>
      </c>
    </row>
    <row r="128" spans="1:15" ht="11.25">
      <c r="A128" s="178">
        <v>118</v>
      </c>
      <c r="B128" s="179" t="s">
        <v>131</v>
      </c>
      <c r="C128" s="180" t="s">
        <v>24</v>
      </c>
      <c r="D128" s="180" t="s">
        <v>24</v>
      </c>
      <c r="E128" s="180">
        <v>0.01</v>
      </c>
      <c r="F128" s="202"/>
      <c r="G128" s="218">
        <f t="shared" si="2"/>
      </c>
      <c r="H128" s="223"/>
      <c r="I128" s="220" t="s">
        <v>24</v>
      </c>
      <c r="J128" s="180" t="s">
        <v>25</v>
      </c>
      <c r="K128" s="180"/>
      <c r="L128" s="182">
        <v>9.7E-05</v>
      </c>
      <c r="M128" s="177">
        <f t="shared" si="3"/>
      </c>
      <c r="N128" s="223"/>
      <c r="O128" s="176">
        <f>IF(RB2_RPA!C128="No Criteria","No Criteria","")</f>
      </c>
    </row>
    <row r="129" spans="1:15" ht="11.25">
      <c r="A129" s="89" t="s">
        <v>228</v>
      </c>
      <c r="B129" s="82" t="s">
        <v>511</v>
      </c>
      <c r="C129" s="180" t="s">
        <v>24</v>
      </c>
      <c r="D129" s="180" t="s">
        <v>24</v>
      </c>
      <c r="E129" s="180">
        <v>0.7</v>
      </c>
      <c r="F129" s="193"/>
      <c r="G129" s="218">
        <f t="shared" si="2"/>
      </c>
      <c r="H129" s="223"/>
      <c r="I129" s="220" t="s">
        <v>25</v>
      </c>
      <c r="J129" s="180"/>
      <c r="K129" s="180"/>
      <c r="L129" s="182"/>
      <c r="M129" s="177">
        <f t="shared" si="3"/>
      </c>
      <c r="N129" s="223"/>
      <c r="O129" s="176">
        <f>IF(RB2_RPA!C129="No Criteria","No Criteria","")</f>
      </c>
    </row>
    <row r="130" spans="1:15" ht="11.25">
      <c r="A130" s="178">
        <v>126</v>
      </c>
      <c r="B130" s="179" t="s">
        <v>132</v>
      </c>
      <c r="C130" s="180" t="s">
        <v>24</v>
      </c>
      <c r="D130" s="180" t="s">
        <v>24</v>
      </c>
      <c r="E130" s="351">
        <v>0.5</v>
      </c>
      <c r="F130" s="197"/>
      <c r="G130" s="218">
        <f t="shared" si="2"/>
      </c>
      <c r="H130" s="223"/>
      <c r="I130" s="220" t="s">
        <v>25</v>
      </c>
      <c r="J130" s="200"/>
      <c r="K130" s="200"/>
      <c r="L130" s="182"/>
      <c r="M130" s="177">
        <f t="shared" si="3"/>
      </c>
      <c r="N130" s="223"/>
      <c r="O130" s="176">
        <f>IF(RB2_RPA!C130="No Criteria","No Criteria","")</f>
      </c>
    </row>
    <row r="131" spans="1:15" ht="11.25">
      <c r="A131" s="182"/>
      <c r="B131" s="34" t="s">
        <v>260</v>
      </c>
      <c r="C131" s="180" t="s">
        <v>24</v>
      </c>
      <c r="D131" s="180" t="s">
        <v>25</v>
      </c>
      <c r="E131" s="355"/>
      <c r="F131" s="202">
        <v>0.008</v>
      </c>
      <c r="G131" s="218">
        <f t="shared" si="2"/>
      </c>
      <c r="H131" s="224"/>
      <c r="I131" s="220" t="s">
        <v>24</v>
      </c>
      <c r="J131" s="200" t="s">
        <v>24</v>
      </c>
      <c r="K131" s="493">
        <v>0.002</v>
      </c>
      <c r="L131" s="182"/>
      <c r="M131" s="177">
        <f t="shared" si="3"/>
      </c>
      <c r="N131" s="224"/>
      <c r="O131" s="176">
        <f>IF(RB2_RPA!C131="No Criteria","No Criteria","")</f>
      </c>
    </row>
    <row r="134" spans="3:15" ht="11.25"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</row>
  </sheetData>
  <mergeCells count="15">
    <mergeCell ref="C7:G7"/>
    <mergeCell ref="I7:M7"/>
    <mergeCell ref="E8:E9"/>
    <mergeCell ref="F8:F9"/>
    <mergeCell ref="L8:L9"/>
    <mergeCell ref="O8:O9"/>
    <mergeCell ref="A8:A9"/>
    <mergeCell ref="B8:B9"/>
    <mergeCell ref="C8:C9"/>
    <mergeCell ref="D8:D9"/>
    <mergeCell ref="I8:I9"/>
    <mergeCell ref="J8:J9"/>
    <mergeCell ref="K8:K9"/>
    <mergeCell ref="G8:G9"/>
    <mergeCell ref="M8:M9"/>
  </mergeCells>
  <printOptions/>
  <pageMargins left="0.75" right="0.75" top="1" bottom="1" header="0.5" footer="0.5"/>
  <pageSetup fitToHeight="1" fitToWidth="1" horizontalDpi="600" verticalDpi="600" orientation="portrait" scale="43" r:id="rId3"/>
  <headerFooter alignWithMargins="0">
    <oddFooter>&amp;L&amp;A
&amp;F&amp;C&amp;P of &amp;N&amp;R&amp;T
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T313"/>
  <sheetViews>
    <sheetView tabSelected="1" zoomScale="75" zoomScaleNormal="75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140625" defaultRowHeight="12.75"/>
  <cols>
    <col min="1" max="1" width="5.57421875" style="0" customWidth="1"/>
    <col min="2" max="2" width="23.8515625" style="0" customWidth="1"/>
    <col min="3" max="3" width="13.140625" style="0" customWidth="1"/>
    <col min="4" max="4" width="9.140625" style="0" customWidth="1"/>
    <col min="5" max="5" width="7.7109375" style="0" customWidth="1"/>
    <col min="6" max="6" width="10.8515625" style="0" customWidth="1"/>
    <col min="7" max="7" width="9.7109375" style="0" customWidth="1"/>
    <col min="8" max="8" width="25.00390625" style="0" customWidth="1"/>
    <col min="9" max="9" width="13.57421875" style="4" customWidth="1"/>
    <col min="10" max="10" width="27.8515625" style="0" customWidth="1"/>
    <col min="11" max="11" width="1.421875" style="0" customWidth="1"/>
    <col min="12" max="12" width="9.140625" style="0" customWidth="1"/>
    <col min="13" max="13" width="7.7109375" style="0" customWidth="1"/>
    <col min="14" max="14" width="9.28125" style="0" customWidth="1"/>
    <col min="15" max="15" width="8.7109375" style="0" customWidth="1"/>
    <col min="16" max="16" width="12.00390625" style="0" customWidth="1"/>
    <col min="17" max="17" width="25.00390625" style="15" customWidth="1"/>
    <col min="18" max="18" width="22.00390625" style="0" customWidth="1"/>
    <col min="19" max="19" width="7.00390625" style="0" customWidth="1"/>
    <col min="20" max="20" width="36.140625" style="0" customWidth="1"/>
  </cols>
  <sheetData>
    <row r="4" ht="12.75">
      <c r="A4" s="47" t="s">
        <v>257</v>
      </c>
    </row>
    <row r="5" spans="1:20" ht="12.75">
      <c r="A5" s="47" t="s">
        <v>258</v>
      </c>
      <c r="T5" s="205"/>
    </row>
    <row r="6" ht="13.5" thickBot="1"/>
    <row r="7" spans="1:20" ht="17.25" thickBot="1" thickTop="1">
      <c r="A7" s="1" t="s">
        <v>0</v>
      </c>
      <c r="B7" s="2"/>
      <c r="C7" s="49"/>
      <c r="D7" s="3" t="s">
        <v>1</v>
      </c>
      <c r="E7" s="29" t="s">
        <v>2</v>
      </c>
      <c r="F7" s="27"/>
      <c r="G7" s="27"/>
      <c r="H7" s="27"/>
      <c r="I7" s="30"/>
      <c r="J7" s="27" t="s">
        <v>3</v>
      </c>
      <c r="K7" s="226"/>
      <c r="L7" s="227" t="s">
        <v>1</v>
      </c>
      <c r="M7" s="228" t="s">
        <v>2</v>
      </c>
      <c r="N7" s="229"/>
      <c r="O7" s="229" t="s">
        <v>4</v>
      </c>
      <c r="P7" s="229"/>
      <c r="Q7" s="27" t="s">
        <v>5</v>
      </c>
      <c r="R7" s="162" t="s">
        <v>253</v>
      </c>
      <c r="S7" s="27" t="s">
        <v>138</v>
      </c>
      <c r="T7" s="226"/>
    </row>
    <row r="8" spans="1:20" s="172" customFormat="1" ht="26.25" customHeight="1" thickBot="1">
      <c r="A8" s="551"/>
      <c r="B8" s="553" t="s">
        <v>6</v>
      </c>
      <c r="C8" s="165" t="s">
        <v>133</v>
      </c>
      <c r="D8" s="555" t="s">
        <v>136</v>
      </c>
      <c r="E8" s="547" t="s">
        <v>137</v>
      </c>
      <c r="F8" s="547" t="s">
        <v>247</v>
      </c>
      <c r="G8" s="547" t="s">
        <v>248</v>
      </c>
      <c r="H8" s="559" t="s">
        <v>245</v>
      </c>
      <c r="I8" s="28" t="s">
        <v>246</v>
      </c>
      <c r="J8" s="161" t="s">
        <v>249</v>
      </c>
      <c r="K8" s="161"/>
      <c r="L8" s="549" t="s">
        <v>261</v>
      </c>
      <c r="M8" s="547" t="s">
        <v>265</v>
      </c>
      <c r="N8" s="547" t="s">
        <v>247</v>
      </c>
      <c r="O8" s="547" t="s">
        <v>266</v>
      </c>
      <c r="P8" s="557" t="s">
        <v>267</v>
      </c>
      <c r="Q8" s="161" t="s">
        <v>251</v>
      </c>
      <c r="R8" s="561" t="s">
        <v>254</v>
      </c>
      <c r="S8" s="28"/>
      <c r="T8" s="5"/>
    </row>
    <row r="9" spans="1:20" s="172" customFormat="1" ht="64.5" customHeight="1" thickBot="1">
      <c r="A9" s="552"/>
      <c r="B9" s="554"/>
      <c r="C9" s="166" t="s">
        <v>182</v>
      </c>
      <c r="D9" s="556"/>
      <c r="E9" s="548"/>
      <c r="F9" s="548"/>
      <c r="G9" s="548"/>
      <c r="H9" s="560"/>
      <c r="I9" s="167" t="s">
        <v>528</v>
      </c>
      <c r="J9" s="168" t="s">
        <v>250</v>
      </c>
      <c r="K9" s="170"/>
      <c r="L9" s="550"/>
      <c r="M9" s="548"/>
      <c r="N9" s="548"/>
      <c r="O9" s="548"/>
      <c r="P9" s="558"/>
      <c r="Q9" s="169" t="s">
        <v>252</v>
      </c>
      <c r="R9" s="562"/>
      <c r="S9" s="170" t="s">
        <v>255</v>
      </c>
      <c r="T9" s="171" t="s">
        <v>239</v>
      </c>
    </row>
    <row r="10" spans="1:20" ht="13.5" thickTop="1">
      <c r="A10" s="6">
        <v>1</v>
      </c>
      <c r="B10" s="7" t="s">
        <v>23</v>
      </c>
      <c r="C10" s="139">
        <f>Criteria!C11</f>
        <v>14</v>
      </c>
      <c r="D10" s="163" t="str">
        <f>IF('input for RPA'!C10="","",'input for RPA'!C10)</f>
        <v>Y</v>
      </c>
      <c r="E10" s="163" t="str">
        <f>IF('input for RPA'!D10="","",'input for RPA'!D10)</f>
        <v>N</v>
      </c>
      <c r="F10" s="163">
        <f>IF('input for RPA'!E10="","",'input for RPA'!E10)</f>
      </c>
      <c r="G10" s="163">
        <f>IF('input for RPA'!F10="","",'input for RPA'!F10)</f>
        <v>0.8</v>
      </c>
      <c r="H10" s="13">
        <f>IF(C10="No Criteria","No Criteria",IF(D10="N","No effluent data",IF(E10="N","",IF(F10&lt;C10,"All ND, MDL&lt;C, MEC=MDL","All ND, MinDL&gt;C, Go to Step 5, &amp; IM"))))</f>
      </c>
      <c r="I10" s="164">
        <f aca="true" t="shared" si="0" ref="I10:I41">IF(C10="No Criteria","No Criteria",IF(D10="N","",IF(E10="N",G10,IF(H10="All ND, MDL&lt;C, MEC=MDL",F10,""))))</f>
        <v>0.8</v>
      </c>
      <c r="J10" s="164" t="str">
        <f aca="true" t="shared" si="1" ref="J10:J41">IF(C10="No Criteria","No Criteria",IF(I10="","",IF(I10&gt;=C10,"MEC&gt;=C, Effluent Limits Required","MEC&lt;C, go to Step 5")))</f>
        <v>MEC&lt;C, go to Step 5</v>
      </c>
      <c r="K10" s="164"/>
      <c r="L10" s="163" t="str">
        <f>IF('input for RPA'!I10="","",'input for RPA'!I10)</f>
        <v>Y</v>
      </c>
      <c r="M10" s="163" t="str">
        <f>IF('input for RPA'!J10="","",'input for RPA'!J10)</f>
        <v>N</v>
      </c>
      <c r="N10" s="163">
        <f>IF('input for RPA'!K10="","",'input for RPA'!K10)</f>
      </c>
      <c r="O10" s="163">
        <f>IF('input for RPA'!L10="","",'input for RPA'!L10)</f>
        <v>0.337</v>
      </c>
      <c r="P10" s="163">
        <f>IF(N10="","",IF(N10&gt;C10,"Y","N"))</f>
      </c>
      <c r="Q10" s="13" t="str">
        <f>IF(C10="No Criteria","No Criteria",IF(O10="","No detected value of B, Step 7",IF(O10&gt;C10,"B&gt;C, Effluent Limit Required","B&lt;C, Step 7")))</f>
        <v>B&lt;C, Step 7</v>
      </c>
      <c r="R10" s="163">
        <f>'input for RPA'!O10</f>
      </c>
      <c r="S10" s="204" t="str">
        <f aca="true" t="shared" si="2" ref="S10:S32">IF(C10="No Criteria","Uo",IF(D10="N",IF(L10="N","Ud",IF(M10="Y","No",IF(O10&gt;C10,"Yes","Ud"))),IF(H10="All ND, MinDL&gt;C, Go to Step 5, &amp; IM",IF(L10="N","No",IF(M10="Y","No",IF(O10&gt;C10,"Yes","No"))),IF(I10="No Criteria","Uo",IF(I10&gt;C10,"Yes",IF(M10="N",IF(O10&gt;C10,"Yes","No"),"No"))))))</f>
        <v>No</v>
      </c>
      <c r="T10" s="205" t="str">
        <f>IF(C10="No Criteria","No Criteria",IF(D10="N",IF(L10="N","no effluent data &amp; no B",IF(M10="Y","Ud, no effluent data &amp; B is ND",IF(O10&gt;C10,"B&gt;C","no effluent data &amp; B&lt;C"))),IF(H10="All ND, MinDL&gt;C, Go to Step 5, &amp; IM",IF(L10="N","MDL&gt;C &amp; No B",IF(M10="Y","UD; effluent data and B are ND",IF(O10&gt;C10,"B&gt;C","UD; effluent data ND, MDL&gt;C &amp; B&lt;C"))),IF(I10="No Criteria","No Criteria",IF(I10&gt;C10,"MEC&gt;C",IF(M10="N",IF(O10&gt;C10,"B&gt;C","MEC&lt;C &amp; B&lt;C"),"Ud;MEC&lt;C &amp; B is ND"))))))</f>
        <v>MEC&lt;C &amp; B&lt;C</v>
      </c>
    </row>
    <row r="11" spans="1:20" ht="12.75">
      <c r="A11" s="10">
        <v>2</v>
      </c>
      <c r="B11" s="11" t="s">
        <v>512</v>
      </c>
      <c r="C11" s="139">
        <f>Criteria!C12</f>
        <v>36</v>
      </c>
      <c r="D11" s="163" t="str">
        <f>IF('input for RPA'!C11="","",'input for RPA'!C11)</f>
        <v>Y</v>
      </c>
      <c r="E11" s="163" t="str">
        <f>IF('input for RPA'!D11="","",'input for RPA'!D11)</f>
        <v>N</v>
      </c>
      <c r="F11" s="163">
        <f>IF('input for RPA'!E11="","",'input for RPA'!E11)</f>
      </c>
      <c r="G11" s="163">
        <f>IF('input for RPA'!F11="","",'input for RPA'!F11)</f>
        <v>12</v>
      </c>
      <c r="H11" s="13">
        <f aca="true" t="shared" si="3" ref="H11:H74">IF(C11="No Criteria","No Criteria",IF(D11="N","No effluent data",IF(E11="N","",IF(F11&lt;C11,"All ND, MDL&lt;C, MEC=MDL","All ND, MinDL&gt;C, Go to Step 5, &amp; IM"))))</f>
      </c>
      <c r="I11" s="164">
        <f t="shared" si="0"/>
        <v>12</v>
      </c>
      <c r="J11" s="13" t="str">
        <f t="shared" si="1"/>
        <v>MEC&lt;C, go to Step 5</v>
      </c>
      <c r="K11" s="164"/>
      <c r="L11" s="163" t="str">
        <f>IF('input for RPA'!I11="","",'input for RPA'!I11)</f>
        <v>Y</v>
      </c>
      <c r="M11" s="163" t="str">
        <f>IF('input for RPA'!J11="","",'input for RPA'!J11)</f>
        <v>N</v>
      </c>
      <c r="N11" s="163">
        <f>IF('input for RPA'!K11="","",'input for RPA'!K11)</f>
      </c>
      <c r="O11" s="163">
        <f>IF('input for RPA'!L11="","",'input for RPA'!L11)</f>
        <v>3.65</v>
      </c>
      <c r="P11" s="163">
        <f aca="true" t="shared" si="4" ref="P11:P74">IF(N11="","",IF(N11&gt;C11,"Y","N"))</f>
      </c>
      <c r="Q11" s="13" t="str">
        <f aca="true" t="shared" si="5" ref="Q11:Q74">IF(C11="No Criteria","No Criteria",IF(O11="","No detected value of B, Step 7",IF(O11&gt;C11,"B&gt;C, Effluent Limit Required","B&lt;C, Step 7")))</f>
        <v>B&lt;C, Step 7</v>
      </c>
      <c r="R11" s="163">
        <f>'input for RPA'!O11</f>
      </c>
      <c r="S11" s="204" t="str">
        <f t="shared" si="2"/>
        <v>No</v>
      </c>
      <c r="T11" s="205" t="str">
        <f aca="true" t="shared" si="6" ref="T11:T74">IF(C11="No Criteria","No Criteria",IF(D11="N",IF(L11="N","no effluent data &amp; no B",IF(M11="Y","Ud, no effluent data &amp; B is ND",IF(O11&gt;C11,"B&gt;C","no effluent data &amp; B&lt;C"))),IF(H11="All ND, MinDL&gt;C, Go to Step 5, &amp; IM",IF(L11="N","MDL&gt;C &amp; No B",IF(M11="Y","UD; effluent data and B are ND",IF(O11&gt;C11,"B&gt;C","UD; effluent data ND, MDL&gt;C &amp; B&lt;C"))),IF(I11="No Criteria","No Criteria",IF(I11&gt;C11,"MEC&gt;C",IF(M11="N",IF(O11&gt;C11,"B&gt;C","MEC&lt;C &amp; B&lt;C"),"Ud;MEC&lt;C &amp; B is ND"))))))</f>
        <v>MEC&lt;C &amp; B&lt;C</v>
      </c>
    </row>
    <row r="12" spans="1:20" ht="12.75">
      <c r="A12" s="10">
        <v>3</v>
      </c>
      <c r="B12" s="11" t="s">
        <v>26</v>
      </c>
      <c r="C12" s="139" t="str">
        <f>Criteria!C13</f>
        <v>No Criteria</v>
      </c>
      <c r="D12" s="163" t="str">
        <f>IF('input for RPA'!C12="","",'input for RPA'!C12)</f>
        <v>N</v>
      </c>
      <c r="E12" s="163">
        <f>IF('input for RPA'!D12="","",'input for RPA'!D12)</f>
      </c>
      <c r="F12" s="163">
        <f>IF('input for RPA'!E12="","",'input for RPA'!E12)</f>
      </c>
      <c r="G12" s="163">
        <f>IF('input for RPA'!F12="","",'input for RPA'!F12)</f>
      </c>
      <c r="H12" s="13" t="str">
        <f t="shared" si="3"/>
        <v>No Criteria</v>
      </c>
      <c r="I12" s="164" t="str">
        <f t="shared" si="0"/>
        <v>No Criteria</v>
      </c>
      <c r="J12" s="13" t="str">
        <f t="shared" si="1"/>
        <v>No Criteria</v>
      </c>
      <c r="K12" s="164"/>
      <c r="L12" s="163" t="str">
        <f>IF('input for RPA'!I12="","",'input for RPA'!I12)</f>
        <v>Y</v>
      </c>
      <c r="M12" s="163" t="str">
        <f>IF('input for RPA'!J12="","",'input for RPA'!J12)</f>
        <v>N</v>
      </c>
      <c r="N12" s="163">
        <f>IF('input for RPA'!K12="","",'input for RPA'!K12)</f>
      </c>
      <c r="O12" s="163">
        <f>IF('input for RPA'!L12="","",'input for RPA'!L12)</f>
        <v>0.126</v>
      </c>
      <c r="P12" s="163">
        <f t="shared" si="4"/>
      </c>
      <c r="Q12" s="13" t="str">
        <f t="shared" si="5"/>
        <v>No Criteria</v>
      </c>
      <c r="R12" s="163" t="str">
        <f>'input for RPA'!O12</f>
        <v>No Criteria</v>
      </c>
      <c r="S12" s="204" t="str">
        <f t="shared" si="2"/>
        <v>Uo</v>
      </c>
      <c r="T12" s="205" t="str">
        <f t="shared" si="6"/>
        <v>No Criteria</v>
      </c>
    </row>
    <row r="13" spans="1:20" ht="12.75">
      <c r="A13" s="10">
        <v>4</v>
      </c>
      <c r="B13" s="11" t="s">
        <v>513</v>
      </c>
      <c r="C13" s="141">
        <f>Criteria!C14</f>
        <v>0.8379117034224794</v>
      </c>
      <c r="D13" s="163" t="str">
        <f>IF('input for RPA'!C13="","",'input for RPA'!C13)</f>
        <v>Y</v>
      </c>
      <c r="E13" s="163" t="str">
        <f>IF('input for RPA'!D13="","",'input for RPA'!D13)</f>
        <v>N</v>
      </c>
      <c r="F13" s="163">
        <f>IF('input for RPA'!E13="","",'input for RPA'!E13)</f>
      </c>
      <c r="G13" s="163">
        <f>IF('input for RPA'!F13="","",'input for RPA'!F13)</f>
        <v>0.04</v>
      </c>
      <c r="H13" s="13">
        <f t="shared" si="3"/>
      </c>
      <c r="I13" s="164">
        <f t="shared" si="0"/>
        <v>0.04</v>
      </c>
      <c r="J13" s="13" t="str">
        <f t="shared" si="1"/>
        <v>MEC&lt;C, go to Step 5</v>
      </c>
      <c r="K13" s="164"/>
      <c r="L13" s="163" t="str">
        <f>IF('input for RPA'!I13="","",'input for RPA'!I13)</f>
        <v>Y</v>
      </c>
      <c r="M13" s="163" t="str">
        <f>IF('input for RPA'!J13="","",'input for RPA'!J13)</f>
        <v>N</v>
      </c>
      <c r="N13" s="163">
        <f>IF('input for RPA'!K13="","",'input for RPA'!K13)</f>
      </c>
      <c r="O13" s="163">
        <f>IF('input for RPA'!L13="","",'input for RPA'!L13)</f>
        <v>0.06</v>
      </c>
      <c r="P13" s="163">
        <f t="shared" si="4"/>
      </c>
      <c r="Q13" s="13" t="str">
        <f t="shared" si="5"/>
        <v>B&lt;C, Step 7</v>
      </c>
      <c r="R13" s="163">
        <f>'input for RPA'!O13</f>
      </c>
      <c r="S13" s="204" t="str">
        <f t="shared" si="2"/>
        <v>No</v>
      </c>
      <c r="T13" s="205" t="str">
        <f t="shared" si="6"/>
        <v>MEC&lt;C &amp; B&lt;C</v>
      </c>
    </row>
    <row r="14" spans="1:20" s="20" customFormat="1" ht="12.75">
      <c r="A14" s="10" t="s">
        <v>27</v>
      </c>
      <c r="B14" s="51" t="s">
        <v>28</v>
      </c>
      <c r="C14" s="141">
        <f>Criteria!C15</f>
        <v>150.92406213334274</v>
      </c>
      <c r="D14" s="206" t="str">
        <f>IF('input for RPA'!C14="","",'input for RPA'!C14)</f>
        <v>Y</v>
      </c>
      <c r="E14" s="206" t="str">
        <f>IF('input for RPA'!D14="","",'input for RPA'!D14)</f>
        <v>N</v>
      </c>
      <c r="F14" s="206">
        <f>IF('input for RPA'!E14="","",'input for RPA'!E14)</f>
      </c>
      <c r="G14" s="206">
        <f>IF('input for RPA'!F14="","",'input for RPA'!F14)</f>
        <v>2.1</v>
      </c>
      <c r="H14" s="207">
        <f t="shared" si="3"/>
      </c>
      <c r="I14" s="208">
        <f t="shared" si="0"/>
        <v>2.1</v>
      </c>
      <c r="J14" s="207" t="str">
        <f t="shared" si="1"/>
        <v>MEC&lt;C, go to Step 5</v>
      </c>
      <c r="K14" s="208"/>
      <c r="L14" s="163" t="str">
        <f>IF('input for RPA'!I14="","",'input for RPA'!I14)</f>
        <v>N</v>
      </c>
      <c r="M14" s="163">
        <f>IF('input for RPA'!J14="","",'input for RPA'!J14)</f>
      </c>
      <c r="N14" s="163">
        <f>IF('input for RPA'!K14="","",'input for RPA'!K14)</f>
      </c>
      <c r="O14" s="163">
        <f>IF('input for RPA'!L14="","",'input for RPA'!L14)</f>
      </c>
      <c r="P14" s="163">
        <f t="shared" si="4"/>
      </c>
      <c r="Q14" s="13" t="str">
        <f t="shared" si="5"/>
        <v>No detected value of B, Step 7</v>
      </c>
      <c r="R14" s="206">
        <f>'input for RPA'!O14</f>
      </c>
      <c r="S14" s="204" t="str">
        <f t="shared" si="2"/>
        <v>No</v>
      </c>
      <c r="T14" s="205" t="str">
        <f t="shared" si="6"/>
        <v>Ud;MEC&lt;C &amp; B is ND</v>
      </c>
    </row>
    <row r="15" spans="1:20" ht="12.75">
      <c r="A15" s="10" t="s">
        <v>29</v>
      </c>
      <c r="B15" s="11" t="s">
        <v>514</v>
      </c>
      <c r="C15" s="141">
        <f>Criteria!C16</f>
        <v>11</v>
      </c>
      <c r="D15" s="163" t="str">
        <f>IF('input for RPA'!C15="","",'input for RPA'!C15)</f>
        <v>Y</v>
      </c>
      <c r="E15" s="163" t="str">
        <f>IF('input for RPA'!D15="","",'input for RPA'!D15)</f>
        <v>N</v>
      </c>
      <c r="F15" s="163">
        <f>IF('input for RPA'!E15="","",'input for RPA'!E15)</f>
      </c>
      <c r="G15" s="163">
        <f>IF('input for RPA'!F15="","",'input for RPA'!F15)</f>
        <v>2.6</v>
      </c>
      <c r="H15" s="13">
        <f t="shared" si="3"/>
      </c>
      <c r="I15" s="164">
        <f t="shared" si="0"/>
        <v>2.6</v>
      </c>
      <c r="J15" s="13" t="str">
        <f t="shared" si="1"/>
        <v>MEC&lt;C, go to Step 5</v>
      </c>
      <c r="K15" s="164"/>
      <c r="L15" s="163" t="str">
        <f>IF('input for RPA'!I15="","",'input for RPA'!I15)</f>
        <v>N</v>
      </c>
      <c r="M15" s="163">
        <f>IF('input for RPA'!J15="","",'input for RPA'!J15)</f>
      </c>
      <c r="N15" s="163">
        <f>IF('input for RPA'!K15="","",'input for RPA'!K15)</f>
      </c>
      <c r="O15" s="163">
        <f>IF('input for RPA'!L15="","",'input for RPA'!L15)</f>
      </c>
      <c r="P15" s="163">
        <f t="shared" si="4"/>
      </c>
      <c r="Q15" s="13" t="str">
        <f t="shared" si="5"/>
        <v>No detected value of B, Step 7</v>
      </c>
      <c r="R15" s="163">
        <f>'input for RPA'!O15</f>
      </c>
      <c r="S15" s="204" t="str">
        <f t="shared" si="2"/>
        <v>No</v>
      </c>
      <c r="T15" s="205" t="str">
        <f t="shared" si="6"/>
        <v>Ud;MEC&lt;C &amp; B is ND</v>
      </c>
    </row>
    <row r="16" spans="1:20" ht="12.75">
      <c r="A16" s="10">
        <v>6</v>
      </c>
      <c r="B16" s="14" t="s">
        <v>204</v>
      </c>
      <c r="C16" s="141">
        <f>Criteria!C17</f>
        <v>3.734939759036145</v>
      </c>
      <c r="D16" s="163" t="str">
        <f>IF('input for RPA'!C16="","",'input for RPA'!C16)</f>
        <v>Y</v>
      </c>
      <c r="E16" s="163" t="str">
        <f>IF('input for RPA'!D16="","",'input for RPA'!D16)</f>
        <v>N</v>
      </c>
      <c r="F16" s="163">
        <f>IF('input for RPA'!E16="","",'input for RPA'!E16)</f>
      </c>
      <c r="G16" s="163">
        <f>IF('input for RPA'!F16="","",'input for RPA'!F16)</f>
        <v>12.1</v>
      </c>
      <c r="H16" s="13">
        <f t="shared" si="3"/>
      </c>
      <c r="I16" s="164">
        <f t="shared" si="0"/>
        <v>12.1</v>
      </c>
      <c r="J16" s="13" t="str">
        <f t="shared" si="1"/>
        <v>MEC&gt;=C, Effluent Limits Required</v>
      </c>
      <c r="K16" s="164"/>
      <c r="L16" s="163" t="str">
        <f>IF('input for RPA'!I16="","",'input for RPA'!I16)</f>
        <v>Y</v>
      </c>
      <c r="M16" s="163" t="str">
        <f>IF('input for RPA'!J16="","",'input for RPA'!J16)</f>
        <v>N</v>
      </c>
      <c r="N16" s="163">
        <f>IF('input for RPA'!K16="","",'input for RPA'!K16)</f>
      </c>
      <c r="O16" s="163">
        <f>IF('input for RPA'!L16="","",'input for RPA'!L16)</f>
        <v>9.9</v>
      </c>
      <c r="P16" s="163">
        <f t="shared" si="4"/>
      </c>
      <c r="Q16" s="13" t="str">
        <f t="shared" si="5"/>
        <v>B&gt;C, Effluent Limit Required</v>
      </c>
      <c r="R16" s="163">
        <f>'input for RPA'!O16</f>
      </c>
      <c r="S16" s="204" t="str">
        <f t="shared" si="2"/>
        <v>Yes</v>
      </c>
      <c r="T16" s="205" t="str">
        <f t="shared" si="6"/>
        <v>MEC&gt;C</v>
      </c>
    </row>
    <row r="17" spans="1:20" ht="12.75">
      <c r="A17" s="10">
        <v>7</v>
      </c>
      <c r="B17" s="11" t="s">
        <v>515</v>
      </c>
      <c r="C17" s="141">
        <f>Criteria!C18</f>
        <v>1.9472795748069058</v>
      </c>
      <c r="D17" s="163" t="str">
        <f>IF('input for RPA'!C17="","",'input for RPA'!C17)</f>
        <v>Y</v>
      </c>
      <c r="E17" s="163" t="str">
        <f>IF('input for RPA'!D17="","",'input for RPA'!D17)</f>
        <v>N</v>
      </c>
      <c r="F17" s="163">
        <f>IF('input for RPA'!E17="","",'input for RPA'!E17)</f>
      </c>
      <c r="G17" s="163">
        <f>IF('input for RPA'!F17="","",'input for RPA'!F17)</f>
        <v>0.39</v>
      </c>
      <c r="H17" s="13">
        <f t="shared" si="3"/>
      </c>
      <c r="I17" s="164">
        <f t="shared" si="0"/>
        <v>0.39</v>
      </c>
      <c r="J17" s="13" t="str">
        <f t="shared" si="1"/>
        <v>MEC&lt;C, go to Step 5</v>
      </c>
      <c r="K17" s="164"/>
      <c r="L17" s="163" t="str">
        <f>IF('input for RPA'!I17="","",'input for RPA'!I17)</f>
        <v>Y</v>
      </c>
      <c r="M17" s="163" t="str">
        <f>IF('input for RPA'!J17="","",'input for RPA'!J17)</f>
        <v>N</v>
      </c>
      <c r="N17" s="163">
        <f>IF('input for RPA'!K17="","",'input for RPA'!K17)</f>
      </c>
      <c r="O17" s="163">
        <f>IF('input for RPA'!L17="","",'input for RPA'!L17)</f>
        <v>2.35</v>
      </c>
      <c r="P17" s="163">
        <f t="shared" si="4"/>
      </c>
      <c r="Q17" s="13" t="str">
        <f t="shared" si="5"/>
        <v>B&gt;C, Effluent Limit Required</v>
      </c>
      <c r="R17" s="163">
        <f>'input for RPA'!O17</f>
      </c>
      <c r="S17" s="204" t="str">
        <f t="shared" si="2"/>
        <v>Yes</v>
      </c>
      <c r="T17" s="205" t="str">
        <f t="shared" si="6"/>
        <v>B&gt;C</v>
      </c>
    </row>
    <row r="18" spans="1:20" ht="12.75">
      <c r="A18" s="10">
        <v>8</v>
      </c>
      <c r="B18" s="14" t="s">
        <v>524</v>
      </c>
      <c r="C18" s="142">
        <f>Criteria!C19</f>
        <v>0.025</v>
      </c>
      <c r="D18" s="163" t="str">
        <f>IF('input for RPA'!C18="","",'input for RPA'!C18)</f>
        <v>Y</v>
      </c>
      <c r="E18" s="163" t="str">
        <f>IF('input for RPA'!D18="","",'input for RPA'!D18)</f>
        <v>N</v>
      </c>
      <c r="F18" s="163">
        <f>IF('input for RPA'!E18="","",'input for RPA'!E18)</f>
      </c>
      <c r="G18" s="163">
        <f>IF('input for RPA'!F18="","",'input for RPA'!F18)</f>
        <v>0.029</v>
      </c>
      <c r="H18" s="13">
        <f t="shared" si="3"/>
      </c>
      <c r="I18" s="164">
        <f t="shared" si="0"/>
        <v>0.029</v>
      </c>
      <c r="J18" s="13" t="str">
        <f t="shared" si="1"/>
        <v>MEC&gt;=C, Effluent Limits Required</v>
      </c>
      <c r="K18" s="164"/>
      <c r="L18" s="163" t="str">
        <f>IF('input for RPA'!I18="","",'input for RPA'!I18)</f>
        <v>Y</v>
      </c>
      <c r="M18" s="163" t="str">
        <f>IF('input for RPA'!J18="","",'input for RPA'!J18)</f>
        <v>N</v>
      </c>
      <c r="N18" s="163">
        <f>IF('input for RPA'!K18="","",'input for RPA'!K18)</f>
      </c>
      <c r="O18" s="163">
        <f>IF('input for RPA'!L18="","",'input for RPA'!L18)</f>
        <v>0.0377</v>
      </c>
      <c r="P18" s="163">
        <f t="shared" si="4"/>
      </c>
      <c r="Q18" s="13" t="str">
        <f t="shared" si="5"/>
        <v>B&gt;C, Effluent Limit Required</v>
      </c>
      <c r="R18" s="163">
        <f>'input for RPA'!O18</f>
      </c>
      <c r="S18" s="204" t="str">
        <f t="shared" si="2"/>
        <v>Yes</v>
      </c>
      <c r="T18" s="205" t="str">
        <f t="shared" si="6"/>
        <v>MEC&gt;C</v>
      </c>
    </row>
    <row r="19" spans="1:20" ht="12.75">
      <c r="A19" s="10">
        <v>9</v>
      </c>
      <c r="B19" s="50" t="s">
        <v>516</v>
      </c>
      <c r="C19" s="141">
        <f>Criteria!C20</f>
        <v>7.1</v>
      </c>
      <c r="D19" s="163" t="str">
        <f>IF('input for RPA'!C19="","",'input for RPA'!C19)</f>
        <v>Y</v>
      </c>
      <c r="E19" s="163" t="str">
        <f>IF('input for RPA'!D19="","",'input for RPA'!D19)</f>
        <v>N</v>
      </c>
      <c r="F19" s="163">
        <f>IF('input for RPA'!E19="","",'input for RPA'!E19)</f>
      </c>
      <c r="G19" s="163">
        <f>IF('input for RPA'!F19="","",'input for RPA'!F19)</f>
        <v>14</v>
      </c>
      <c r="H19" s="13">
        <f t="shared" si="3"/>
      </c>
      <c r="I19" s="164">
        <f t="shared" si="0"/>
        <v>14</v>
      </c>
      <c r="J19" s="13" t="str">
        <f t="shared" si="1"/>
        <v>MEC&gt;=C, Effluent Limits Required</v>
      </c>
      <c r="K19" s="164"/>
      <c r="L19" s="163" t="str">
        <f>IF('input for RPA'!I19="","",'input for RPA'!I19)</f>
        <v>Y</v>
      </c>
      <c r="M19" s="163" t="str">
        <f>IF('input for RPA'!J19="","",'input for RPA'!J19)</f>
        <v>N</v>
      </c>
      <c r="N19" s="163">
        <f>IF('input for RPA'!K19="","",'input for RPA'!K19)</f>
      </c>
      <c r="O19" s="163">
        <f>IF('input for RPA'!L19="","",'input for RPA'!L19)</f>
        <v>21.8</v>
      </c>
      <c r="P19" s="163">
        <f t="shared" si="4"/>
      </c>
      <c r="Q19" s="13" t="str">
        <f t="shared" si="5"/>
        <v>B&gt;C, Effluent Limit Required</v>
      </c>
      <c r="R19" s="163">
        <f>'input for RPA'!O19</f>
      </c>
      <c r="S19" s="204" t="str">
        <f t="shared" si="2"/>
        <v>Yes</v>
      </c>
      <c r="T19" s="205" t="str">
        <f t="shared" si="6"/>
        <v>MEC&gt;C</v>
      </c>
    </row>
    <row r="20" spans="1:20" ht="12.75">
      <c r="A20" s="10">
        <v>10</v>
      </c>
      <c r="B20" s="14" t="s">
        <v>525</v>
      </c>
      <c r="C20" s="141">
        <f>Criteria!C21</f>
        <v>5</v>
      </c>
      <c r="D20" s="163" t="str">
        <f>IF('input for RPA'!C20="","",'input for RPA'!C20)</f>
        <v>Y</v>
      </c>
      <c r="E20" s="163" t="str">
        <f>IF('input for RPA'!D20="","",'input for RPA'!D20)</f>
        <v>N</v>
      </c>
      <c r="F20" s="163">
        <f>IF('input for RPA'!E20="","",'input for RPA'!E20)</f>
      </c>
      <c r="G20" s="163">
        <f>IF('input for RPA'!F20="","",'input for RPA'!F20)</f>
        <v>4</v>
      </c>
      <c r="H20" s="13">
        <f t="shared" si="3"/>
      </c>
      <c r="I20" s="164">
        <f t="shared" si="0"/>
        <v>4</v>
      </c>
      <c r="J20" s="13" t="str">
        <f t="shared" si="1"/>
        <v>MEC&lt;C, go to Step 5</v>
      </c>
      <c r="K20" s="164"/>
      <c r="L20" s="163" t="str">
        <f>IF('input for RPA'!I20="","",'input for RPA'!I20)</f>
        <v>Y</v>
      </c>
      <c r="M20" s="163" t="str">
        <f>IF('input for RPA'!J20="","",'input for RPA'!J20)</f>
        <v>N</v>
      </c>
      <c r="N20" s="163">
        <f>IF('input for RPA'!K20="","",'input for RPA'!K20)</f>
      </c>
      <c r="O20" s="163">
        <f>IF('input for RPA'!L20="","",'input for RPA'!L20)</f>
        <v>0.3</v>
      </c>
      <c r="P20" s="163">
        <f t="shared" si="4"/>
      </c>
      <c r="Q20" s="13" t="str">
        <f t="shared" si="5"/>
        <v>B&lt;C, Step 7</v>
      </c>
      <c r="R20" s="163">
        <f>'input for RPA'!O20</f>
      </c>
      <c r="S20" s="204" t="str">
        <f t="shared" si="2"/>
        <v>No</v>
      </c>
      <c r="T20" s="205" t="str">
        <f t="shared" si="6"/>
        <v>MEC&lt;C &amp; B&lt;C</v>
      </c>
    </row>
    <row r="21" spans="1:20" ht="12.75">
      <c r="A21" s="10">
        <v>11</v>
      </c>
      <c r="B21" s="51" t="s">
        <v>517</v>
      </c>
      <c r="C21" s="141">
        <f>Criteria!C22</f>
        <v>2.0908135589787156</v>
      </c>
      <c r="D21" s="163" t="str">
        <f>IF('input for RPA'!C21="","",'input for RPA'!C21)</f>
        <v>Y</v>
      </c>
      <c r="E21" s="163" t="str">
        <f>IF('input for RPA'!D21="","",'input for RPA'!D21)</f>
        <v>N</v>
      </c>
      <c r="F21" s="163">
        <f>IF('input for RPA'!E21="","",'input for RPA'!E21)</f>
      </c>
      <c r="G21" s="163">
        <f>IF('input for RPA'!F21="","",'input for RPA'!F21)</f>
        <v>0.8</v>
      </c>
      <c r="H21" s="13">
        <f t="shared" si="3"/>
      </c>
      <c r="I21" s="164">
        <f t="shared" si="0"/>
        <v>0.8</v>
      </c>
      <c r="J21" s="13" t="str">
        <f t="shared" si="1"/>
        <v>MEC&lt;C, go to Step 5</v>
      </c>
      <c r="K21" s="164"/>
      <c r="L21" s="163" t="str">
        <f>IF('input for RPA'!I21="","",'input for RPA'!I21)</f>
        <v>Y</v>
      </c>
      <c r="M21" s="163" t="str">
        <f>IF('input for RPA'!J21="","",'input for RPA'!J21)</f>
        <v>N</v>
      </c>
      <c r="N21" s="163">
        <f>IF('input for RPA'!K21="","",'input for RPA'!K21)</f>
      </c>
      <c r="O21" s="163">
        <f>IF('input for RPA'!L21="","",'input for RPA'!L21)</f>
        <v>0.0566</v>
      </c>
      <c r="P21" s="163">
        <f t="shared" si="4"/>
      </c>
      <c r="Q21" s="13" t="str">
        <f t="shared" si="5"/>
        <v>B&lt;C, Step 7</v>
      </c>
      <c r="R21" s="163">
        <f>'input for RPA'!O21</f>
      </c>
      <c r="S21" s="204" t="str">
        <f t="shared" si="2"/>
        <v>No</v>
      </c>
      <c r="T21" s="205" t="str">
        <f t="shared" si="6"/>
        <v>MEC&lt;C &amp; B&lt;C</v>
      </c>
    </row>
    <row r="22" spans="1:20" s="20" customFormat="1" ht="12.75">
      <c r="A22" s="10">
        <v>12</v>
      </c>
      <c r="B22" s="51" t="s">
        <v>30</v>
      </c>
      <c r="C22" s="141">
        <f>Criteria!C23</f>
        <v>1.7</v>
      </c>
      <c r="D22" s="206" t="str">
        <f>IF('input for RPA'!C22="","",'input for RPA'!C22)</f>
        <v>Y</v>
      </c>
      <c r="E22" s="206" t="str">
        <f>IF('input for RPA'!D22="","",'input for RPA'!D22)</f>
        <v>Y</v>
      </c>
      <c r="F22" s="206">
        <f>IF('input for RPA'!E22="","",'input for RPA'!E22)</f>
        <v>0.03</v>
      </c>
      <c r="G22" s="206">
        <f>IF('input for RPA'!F22="","",'input for RPA'!F22)</f>
      </c>
      <c r="H22" s="207" t="str">
        <f t="shared" si="3"/>
        <v>All ND, MDL&lt;C, MEC=MDL</v>
      </c>
      <c r="I22" s="208">
        <f t="shared" si="0"/>
        <v>0.03</v>
      </c>
      <c r="J22" s="207" t="str">
        <f t="shared" si="1"/>
        <v>MEC&lt;C, go to Step 5</v>
      </c>
      <c r="K22" s="208"/>
      <c r="L22" s="163" t="str">
        <f>IF('input for RPA'!I22="","",'input for RPA'!I22)</f>
        <v>Y</v>
      </c>
      <c r="M22" s="163" t="str">
        <f>IF('input for RPA'!J22="","",'input for RPA'!J22)</f>
        <v>N</v>
      </c>
      <c r="N22" s="163">
        <f>IF('input for RPA'!K22="","",'input for RPA'!K22)</f>
      </c>
      <c r="O22" s="163">
        <f>IF('input for RPA'!L22="","",'input for RPA'!L22)</f>
        <v>0.14</v>
      </c>
      <c r="P22" s="163">
        <f t="shared" si="4"/>
      </c>
      <c r="Q22" s="13" t="str">
        <f t="shared" si="5"/>
        <v>B&lt;C, Step 7</v>
      </c>
      <c r="R22" s="206">
        <f>'input for RPA'!O22</f>
      </c>
      <c r="S22" s="204" t="str">
        <f t="shared" si="2"/>
        <v>No</v>
      </c>
      <c r="T22" s="205" t="str">
        <f t="shared" si="6"/>
        <v>MEC&lt;C &amp; B&lt;C</v>
      </c>
    </row>
    <row r="23" spans="1:20" ht="12.75">
      <c r="A23" s="10">
        <v>13</v>
      </c>
      <c r="B23" s="14" t="s">
        <v>518</v>
      </c>
      <c r="C23" s="141">
        <f>Criteria!C24</f>
        <v>58</v>
      </c>
      <c r="D23" s="163" t="str">
        <f>IF('input for RPA'!C23="","",'input for RPA'!C23)</f>
        <v>Y</v>
      </c>
      <c r="E23" s="163" t="str">
        <f>IF('input for RPA'!D23="","",'input for RPA'!D23)</f>
        <v>N</v>
      </c>
      <c r="F23" s="163">
        <f>IF('input for RPA'!E23="","",'input for RPA'!E23)</f>
      </c>
      <c r="G23" s="163">
        <f>IF('input for RPA'!F23="","",'input for RPA'!F23)</f>
        <v>22</v>
      </c>
      <c r="H23" s="13">
        <f t="shared" si="3"/>
      </c>
      <c r="I23" s="164">
        <f t="shared" si="0"/>
        <v>22</v>
      </c>
      <c r="J23" s="13" t="str">
        <f t="shared" si="1"/>
        <v>MEC&lt;C, go to Step 5</v>
      </c>
      <c r="K23" s="164"/>
      <c r="L23" s="163" t="str">
        <f>IF('input for RPA'!I23="","",'input for RPA'!I23)</f>
        <v>Y</v>
      </c>
      <c r="M23" s="163" t="str">
        <f>IF('input for RPA'!J23="","",'input for RPA'!J23)</f>
        <v>N</v>
      </c>
      <c r="N23" s="163">
        <f>IF('input for RPA'!K23="","",'input for RPA'!K23)</f>
      </c>
      <c r="O23" s="163">
        <f>IF('input for RPA'!L23="","",'input for RPA'!L23)</f>
        <v>18.2</v>
      </c>
      <c r="P23" s="163">
        <f t="shared" si="4"/>
      </c>
      <c r="Q23" s="13" t="str">
        <f t="shared" si="5"/>
        <v>B&lt;C, Step 7</v>
      </c>
      <c r="R23" s="163">
        <f>'input for RPA'!O23</f>
      </c>
      <c r="S23" s="204" t="str">
        <f t="shared" si="2"/>
        <v>No</v>
      </c>
      <c r="T23" s="205" t="str">
        <f t="shared" si="6"/>
        <v>MEC&lt;C &amp; B&lt;C</v>
      </c>
    </row>
    <row r="24" spans="1:20" ht="12.75">
      <c r="A24" s="10">
        <v>14</v>
      </c>
      <c r="B24" s="14" t="s">
        <v>519</v>
      </c>
      <c r="C24" s="141">
        <f>Criteria!C25</f>
        <v>1</v>
      </c>
      <c r="D24" s="163" t="str">
        <f>IF('input for RPA'!C24="","",'input for RPA'!C24)</f>
        <v>Y</v>
      </c>
      <c r="E24" s="163" t="str">
        <f>IF('input for RPA'!D24="","",'input for RPA'!D24)</f>
        <v>N</v>
      </c>
      <c r="F24" s="163">
        <f>IF('input for RPA'!E24="","",'input for RPA'!E24)</f>
      </c>
      <c r="G24" s="163">
        <f>IF('input for RPA'!F24="","",'input for RPA'!F24)</f>
        <v>6</v>
      </c>
      <c r="H24" s="13">
        <f t="shared" si="3"/>
      </c>
      <c r="I24" s="164">
        <f t="shared" si="0"/>
        <v>6</v>
      </c>
      <c r="J24" s="13" t="str">
        <f t="shared" si="1"/>
        <v>MEC&gt;=C, Effluent Limits Required</v>
      </c>
      <c r="K24" s="164"/>
      <c r="L24" s="163" t="str">
        <f>IF('input for RPA'!I24="","",'input for RPA'!I24)</f>
        <v>Y</v>
      </c>
      <c r="M24" s="163" t="str">
        <f>IF('input for RPA'!J24="","",'input for RPA'!J24)</f>
        <v>N</v>
      </c>
      <c r="N24" s="163">
        <f>IF('input for RPA'!K24="","",'input for RPA'!K24)</f>
      </c>
      <c r="O24" s="163">
        <f>IF('input for RPA'!L24="","",'input for RPA'!L24)</f>
        <v>0.5</v>
      </c>
      <c r="P24" s="163">
        <f t="shared" si="4"/>
      </c>
      <c r="Q24" s="13" t="str">
        <f t="shared" si="5"/>
        <v>B&lt;C, Step 7</v>
      </c>
      <c r="R24" s="163">
        <f>'input for RPA'!O24</f>
      </c>
      <c r="S24" s="204" t="str">
        <f t="shared" si="2"/>
        <v>Yes</v>
      </c>
      <c r="T24" s="205" t="str">
        <f t="shared" si="6"/>
        <v>MEC&gt;C</v>
      </c>
    </row>
    <row r="25" spans="1:20" ht="12.75">
      <c r="A25" s="10">
        <v>15</v>
      </c>
      <c r="B25" s="11" t="s">
        <v>31</v>
      </c>
      <c r="C25" s="139" t="str">
        <f>Criteria!C26</f>
        <v>No Criteria</v>
      </c>
      <c r="D25" s="163" t="str">
        <f>IF('input for RPA'!C25="","",'input for RPA'!C25)</f>
        <v>N</v>
      </c>
      <c r="E25" s="163">
        <f>IF('input for RPA'!D25="","",'input for RPA'!D25)</f>
      </c>
      <c r="F25" s="163">
        <f>IF('input for RPA'!E25="","",'input for RPA'!E25)</f>
      </c>
      <c r="G25" s="163">
        <f>IF('input for RPA'!F25="","",'input for RPA'!F25)</f>
      </c>
      <c r="H25" s="13" t="str">
        <f t="shared" si="3"/>
        <v>No Criteria</v>
      </c>
      <c r="I25" s="164" t="str">
        <f t="shared" si="0"/>
        <v>No Criteria</v>
      </c>
      <c r="J25" s="13" t="str">
        <f t="shared" si="1"/>
        <v>No Criteria</v>
      </c>
      <c r="K25" s="164"/>
      <c r="L25" s="163" t="str">
        <f>IF('input for RPA'!I25="","",'input for RPA'!I25)</f>
        <v>N</v>
      </c>
      <c r="M25" s="163">
        <f>IF('input for RPA'!J25="","",'input for RPA'!J25)</f>
      </c>
      <c r="N25" s="163">
        <f>IF('input for RPA'!K25="","",'input for RPA'!K25)</f>
      </c>
      <c r="O25" s="163">
        <f>IF('input for RPA'!L25="","",'input for RPA'!L25)</f>
      </c>
      <c r="P25" s="163">
        <f t="shared" si="4"/>
      </c>
      <c r="Q25" s="13" t="str">
        <f t="shared" si="5"/>
        <v>No Criteria</v>
      </c>
      <c r="R25" s="163" t="str">
        <f>'input for RPA'!O25</f>
        <v>No Criteria</v>
      </c>
      <c r="S25" s="204" t="str">
        <f t="shared" si="2"/>
        <v>Uo</v>
      </c>
      <c r="T25" s="205" t="str">
        <f t="shared" si="6"/>
        <v>No Criteria</v>
      </c>
    </row>
    <row r="26" spans="1:20" ht="12.75">
      <c r="A26" s="16">
        <v>16</v>
      </c>
      <c r="B26" s="17" t="s">
        <v>520</v>
      </c>
      <c r="C26" s="143">
        <f>Criteria!C27</f>
        <v>1.3E-08</v>
      </c>
      <c r="D26" s="163" t="str">
        <f>IF('input for RPA'!C26="","",'input for RPA'!C26)</f>
        <v>Y</v>
      </c>
      <c r="E26" s="163" t="str">
        <f>IF('input for RPA'!D26="","",'input for RPA'!D26)</f>
        <v>N</v>
      </c>
      <c r="F26" s="163">
        <f>IF('input for RPA'!E26="","",'input for RPA'!E26)</f>
      </c>
      <c r="G26" s="163">
        <f>IF('input for RPA'!F26="","",'input for RPA'!F26)</f>
        <v>6.466E-08</v>
      </c>
      <c r="H26" s="13">
        <f t="shared" si="3"/>
      </c>
      <c r="I26" s="164">
        <f t="shared" si="0"/>
        <v>6.466E-08</v>
      </c>
      <c r="J26" s="13" t="str">
        <f t="shared" si="1"/>
        <v>MEC&gt;=C, Effluent Limits Required</v>
      </c>
      <c r="K26" s="164"/>
      <c r="L26" s="163" t="str">
        <f>IF('input for RPA'!I26="","",'input for RPA'!I26)</f>
        <v>Y</v>
      </c>
      <c r="M26" s="163" t="str">
        <f>IF('input for RPA'!J26="","",'input for RPA'!J26)</f>
        <v>N</v>
      </c>
      <c r="N26" s="163">
        <f>IF('input for RPA'!K26="","",'input for RPA'!K26)</f>
      </c>
      <c r="O26" s="163">
        <f>IF('input for RPA'!L26="","",'input for RPA'!L26)</f>
        <v>4.8E-08</v>
      </c>
      <c r="P26" s="163">
        <f t="shared" si="4"/>
      </c>
      <c r="Q26" s="13" t="str">
        <f t="shared" si="5"/>
        <v>B&gt;C, Effluent Limit Required</v>
      </c>
      <c r="R26" s="163">
        <f>'input for RPA'!O26</f>
      </c>
      <c r="S26" s="204" t="str">
        <f t="shared" si="2"/>
        <v>Yes</v>
      </c>
      <c r="T26" s="205" t="str">
        <f t="shared" si="6"/>
        <v>MEC&gt;C</v>
      </c>
    </row>
    <row r="27" spans="1:20" s="20" customFormat="1" ht="12.75">
      <c r="A27" s="10">
        <v>17</v>
      </c>
      <c r="B27" s="51" t="s">
        <v>33</v>
      </c>
      <c r="C27" s="139">
        <f>Criteria!C28</f>
        <v>320</v>
      </c>
      <c r="D27" s="206" t="str">
        <f>IF('input for RPA'!C27="","",'input for RPA'!C27)</f>
        <v>Y</v>
      </c>
      <c r="E27" s="206" t="str">
        <f>IF('input for RPA'!D27="","",'input for RPA'!D27)</f>
        <v>Y</v>
      </c>
      <c r="F27" s="206">
        <f>IF('input for RPA'!E27="","",'input for RPA'!E27)</f>
        <v>3</v>
      </c>
      <c r="G27" s="206">
        <f>IF('input for RPA'!F27="","",'input for RPA'!F27)</f>
      </c>
      <c r="H27" s="207" t="str">
        <f t="shared" si="3"/>
        <v>All ND, MDL&lt;C, MEC=MDL</v>
      </c>
      <c r="I27" s="208">
        <f t="shared" si="0"/>
        <v>3</v>
      </c>
      <c r="J27" s="207" t="str">
        <f t="shared" si="1"/>
        <v>MEC&lt;C, go to Step 5</v>
      </c>
      <c r="K27" s="208"/>
      <c r="L27" s="163" t="str">
        <f>IF('input for RPA'!I27="","",'input for RPA'!I27)</f>
        <v>Y</v>
      </c>
      <c r="M27" s="163" t="str">
        <f>IF('input for RPA'!J27="","",'input for RPA'!J27)</f>
        <v>Y</v>
      </c>
      <c r="N27" s="163">
        <f>IF('input for RPA'!K27="","",'input for RPA'!K27)</f>
        <v>0.5</v>
      </c>
      <c r="O27" s="163">
        <f>IF('input for RPA'!L27="","",'input for RPA'!L27)</f>
      </c>
      <c r="P27" s="163" t="str">
        <f t="shared" si="4"/>
        <v>N</v>
      </c>
      <c r="Q27" s="13" t="str">
        <f t="shared" si="5"/>
        <v>No detected value of B, Step 7</v>
      </c>
      <c r="R27" s="206">
        <f>'input for RPA'!O27</f>
      </c>
      <c r="S27" s="204" t="str">
        <f t="shared" si="2"/>
        <v>No</v>
      </c>
      <c r="T27" s="205" t="str">
        <f t="shared" si="6"/>
        <v>Ud;MEC&lt;C &amp; B is ND</v>
      </c>
    </row>
    <row r="28" spans="1:20" s="20" customFormat="1" ht="12.75">
      <c r="A28" s="10">
        <v>18</v>
      </c>
      <c r="B28" s="51" t="s">
        <v>34</v>
      </c>
      <c r="C28" s="141">
        <f>Criteria!C29</f>
        <v>0.059</v>
      </c>
      <c r="D28" s="206" t="str">
        <f>IF('input for RPA'!C28="","",'input for RPA'!C28)</f>
        <v>Y</v>
      </c>
      <c r="E28" s="206" t="str">
        <f>IF('input for RPA'!D28="","",'input for RPA'!D28)</f>
        <v>Y</v>
      </c>
      <c r="F28" s="206">
        <f>IF('input for RPA'!E28="","",'input for RPA'!E28)</f>
        <v>1</v>
      </c>
      <c r="G28" s="206">
        <f>IF('input for RPA'!F28="","",'input for RPA'!F28)</f>
      </c>
      <c r="H28" s="207" t="str">
        <f t="shared" si="3"/>
        <v>All ND, MinDL&gt;C, Go to Step 5, &amp; IM</v>
      </c>
      <c r="I28" s="208">
        <f t="shared" si="0"/>
      </c>
      <c r="J28" s="207">
        <f t="shared" si="1"/>
      </c>
      <c r="K28" s="208"/>
      <c r="L28" s="163" t="str">
        <f>IF('input for RPA'!I28="","",'input for RPA'!I28)</f>
        <v>Y</v>
      </c>
      <c r="M28" s="163" t="str">
        <f>IF('input for RPA'!J28="","",'input for RPA'!J28)</f>
        <v>Y</v>
      </c>
      <c r="N28" s="163">
        <f>IF('input for RPA'!K28="","",'input for RPA'!K28)</f>
        <v>0.05</v>
      </c>
      <c r="O28" s="163">
        <f>IF('input for RPA'!L28="","",'input for RPA'!L28)</f>
      </c>
      <c r="P28" s="163" t="str">
        <f t="shared" si="4"/>
        <v>N</v>
      </c>
      <c r="Q28" s="13" t="str">
        <f t="shared" si="5"/>
        <v>No detected value of B, Step 7</v>
      </c>
      <c r="R28" s="206">
        <f>'input for RPA'!O28</f>
      </c>
      <c r="S28" s="204" t="str">
        <f t="shared" si="2"/>
        <v>No</v>
      </c>
      <c r="T28" s="205" t="str">
        <f t="shared" si="6"/>
        <v>UD; effluent data and B are ND</v>
      </c>
    </row>
    <row r="29" spans="1:20" s="20" customFormat="1" ht="12.75">
      <c r="A29" s="10">
        <v>19</v>
      </c>
      <c r="B29" s="51" t="s">
        <v>35</v>
      </c>
      <c r="C29" s="139">
        <f>Criteria!C30</f>
        <v>1.2</v>
      </c>
      <c r="D29" s="206" t="str">
        <f>IF('input for RPA'!C29="","",'input for RPA'!C29)</f>
        <v>Y</v>
      </c>
      <c r="E29" s="206" t="str">
        <f>IF('input for RPA'!D29="","",'input for RPA'!D29)</f>
        <v>Y</v>
      </c>
      <c r="F29" s="206">
        <f>IF('input for RPA'!E29="","",'input for RPA'!E29)</f>
        <v>0.3</v>
      </c>
      <c r="G29" s="206">
        <f>IF('input for RPA'!F29="","",'input for RPA'!F29)</f>
      </c>
      <c r="H29" s="207" t="str">
        <f t="shared" si="3"/>
        <v>All ND, MDL&lt;C, MEC=MDL</v>
      </c>
      <c r="I29" s="208">
        <f t="shared" si="0"/>
        <v>0.3</v>
      </c>
      <c r="J29" s="207" t="str">
        <f t="shared" si="1"/>
        <v>MEC&lt;C, go to Step 5</v>
      </c>
      <c r="K29" s="208"/>
      <c r="L29" s="163" t="str">
        <f>IF('input for RPA'!I29="","",'input for RPA'!I29)</f>
        <v>Y</v>
      </c>
      <c r="M29" s="163" t="str">
        <f>IF('input for RPA'!J29="","",'input for RPA'!J29)</f>
        <v>Y</v>
      </c>
      <c r="N29" s="163">
        <f>IF('input for RPA'!K29="","",'input for RPA'!K29)</f>
        <v>0.05</v>
      </c>
      <c r="O29" s="163">
        <f>IF('input for RPA'!L29="","",'input for RPA'!L29)</f>
      </c>
      <c r="P29" s="163" t="str">
        <f t="shared" si="4"/>
        <v>N</v>
      </c>
      <c r="Q29" s="13" t="str">
        <f t="shared" si="5"/>
        <v>No detected value of B, Step 7</v>
      </c>
      <c r="R29" s="206">
        <f>'input for RPA'!O29</f>
      </c>
      <c r="S29" s="204" t="str">
        <f>IF(C29="No Criteria","Uo",IF(D29="N",IF(L29="N","Ud",IF(M29="Y","No",IF(O29&gt;C29,"Yes","Ud"))),IF(H29="All ND, MinDL&gt;C, Go to Step 5, &amp; IM",IF(L29="N","No",IF(M29="Y","No",IF(O29&gt;C29,"Yes","No"))),IF(I29="No Criteria","Uo",IF(I29&gt;C29,"Yes",IF(M29="N",IF(O29&gt;C29,"Yes","No"),"No"))))))</f>
        <v>No</v>
      </c>
      <c r="T29" s="205" t="str">
        <f t="shared" si="6"/>
        <v>Ud;MEC&lt;C &amp; B is ND</v>
      </c>
    </row>
    <row r="30" spans="1:20" ht="12.75">
      <c r="A30" s="10">
        <v>20</v>
      </c>
      <c r="B30" s="11" t="s">
        <v>36</v>
      </c>
      <c r="C30" s="139">
        <f>Criteria!C31</f>
        <v>4.3</v>
      </c>
      <c r="D30" s="163" t="str">
        <f>IF('input for RPA'!C30="","",'input for RPA'!C30)</f>
        <v>Y</v>
      </c>
      <c r="E30" s="163" t="str">
        <f>IF('input for RPA'!D30="","",'input for RPA'!D30)</f>
        <v>N</v>
      </c>
      <c r="F30" s="163">
        <f>IF('input for RPA'!E30="","",'input for RPA'!E30)</f>
      </c>
      <c r="G30" s="163">
        <f>IF('input for RPA'!F30="","",'input for RPA'!F30)</f>
        <v>17</v>
      </c>
      <c r="H30" s="13">
        <f t="shared" si="3"/>
      </c>
      <c r="I30" s="164">
        <f t="shared" si="0"/>
        <v>17</v>
      </c>
      <c r="J30" s="13" t="str">
        <f t="shared" si="1"/>
        <v>MEC&gt;=C, Effluent Limits Required</v>
      </c>
      <c r="K30" s="164"/>
      <c r="L30" s="163" t="str">
        <f>IF('input for RPA'!I30="","",'input for RPA'!I30)</f>
        <v>Y</v>
      </c>
      <c r="M30" s="163" t="str">
        <f>IF('input for RPA'!J30="","",'input for RPA'!J30)</f>
        <v>Y</v>
      </c>
      <c r="N30" s="163">
        <f>IF('input for RPA'!K30="","",'input for RPA'!K30)</f>
        <v>0.5</v>
      </c>
      <c r="O30" s="163">
        <f>IF('input for RPA'!L30="","",'input for RPA'!L30)</f>
      </c>
      <c r="P30" s="163" t="str">
        <f t="shared" si="4"/>
        <v>N</v>
      </c>
      <c r="Q30" s="13" t="str">
        <f t="shared" si="5"/>
        <v>No detected value of B, Step 7</v>
      </c>
      <c r="R30" s="163">
        <f>'input for RPA'!O30</f>
      </c>
      <c r="S30" s="204" t="str">
        <f t="shared" si="2"/>
        <v>Yes</v>
      </c>
      <c r="T30" s="205" t="str">
        <f t="shared" si="6"/>
        <v>MEC&gt;C</v>
      </c>
    </row>
    <row r="31" spans="1:20" ht="12.75">
      <c r="A31" s="10">
        <v>21</v>
      </c>
      <c r="B31" s="11" t="s">
        <v>37</v>
      </c>
      <c r="C31" s="144">
        <f>Criteria!C32</f>
        <v>0.25</v>
      </c>
      <c r="D31" s="163" t="str">
        <f>IF('input for RPA'!C31="","",'input for RPA'!C31)</f>
        <v>Y</v>
      </c>
      <c r="E31" s="163" t="str">
        <f>IF('input for RPA'!D31="","",'input for RPA'!D31)</f>
        <v>Y</v>
      </c>
      <c r="F31" s="163">
        <f>IF('input for RPA'!E31="","",'input for RPA'!E31)</f>
        <v>0.3</v>
      </c>
      <c r="G31" s="163">
        <f>IF('input for RPA'!F31="","",'input for RPA'!F31)</f>
      </c>
      <c r="H31" s="13" t="str">
        <f t="shared" si="3"/>
        <v>All ND, MinDL&gt;C, Go to Step 5, &amp; IM</v>
      </c>
      <c r="I31" s="164">
        <f t="shared" si="0"/>
      </c>
      <c r="J31" s="13">
        <f t="shared" si="1"/>
      </c>
      <c r="K31" s="164"/>
      <c r="L31" s="163" t="str">
        <f>IF('input for RPA'!I31="","",'input for RPA'!I31)</f>
        <v>Y</v>
      </c>
      <c r="M31" s="163" t="str">
        <f>IF('input for RPA'!J31="","",'input for RPA'!J31)</f>
        <v>N</v>
      </c>
      <c r="N31" s="163">
        <f>IF('input for RPA'!K31="","",'input for RPA'!K31)</f>
      </c>
      <c r="O31" s="163">
        <f>IF('input for RPA'!L31="","",'input for RPA'!L31)</f>
        <v>0.06</v>
      </c>
      <c r="P31" s="163">
        <f t="shared" si="4"/>
      </c>
      <c r="Q31" s="13" t="str">
        <f t="shared" si="5"/>
        <v>B&lt;C, Step 7</v>
      </c>
      <c r="R31" s="163">
        <f>'input for RPA'!O31</f>
      </c>
      <c r="S31" s="204" t="str">
        <f t="shared" si="2"/>
        <v>No</v>
      </c>
      <c r="T31" s="205" t="str">
        <f t="shared" si="6"/>
        <v>UD; effluent data ND, MDL&gt;C &amp; B&lt;C</v>
      </c>
    </row>
    <row r="32" spans="1:20" ht="12.75">
      <c r="A32" s="10">
        <v>22</v>
      </c>
      <c r="B32" s="11" t="s">
        <v>38</v>
      </c>
      <c r="C32" s="139">
        <f>Criteria!C33</f>
        <v>680</v>
      </c>
      <c r="D32" s="163" t="str">
        <f>IF('input for RPA'!C32="","",'input for RPA'!C32)</f>
        <v>Y</v>
      </c>
      <c r="E32" s="163" t="str">
        <f>IF('input for RPA'!D32="","",'input for RPA'!D32)</f>
        <v>Y</v>
      </c>
      <c r="F32" s="163">
        <f>IF('input for RPA'!E32="","",'input for RPA'!E32)</f>
        <v>0.3</v>
      </c>
      <c r="G32" s="163">
        <f>IF('input for RPA'!F32="","",'input for RPA'!F32)</f>
      </c>
      <c r="H32" s="13" t="str">
        <f t="shared" si="3"/>
        <v>All ND, MDL&lt;C, MEC=MDL</v>
      </c>
      <c r="I32" s="164">
        <f t="shared" si="0"/>
        <v>0.3</v>
      </c>
      <c r="J32" s="13" t="str">
        <f t="shared" si="1"/>
        <v>MEC&lt;C, go to Step 5</v>
      </c>
      <c r="K32" s="164"/>
      <c r="L32" s="163" t="str">
        <f>IF('input for RPA'!I32="","",'input for RPA'!I32)</f>
        <v>Y</v>
      </c>
      <c r="M32" s="163" t="str">
        <f>IF('input for RPA'!J32="","",'input for RPA'!J32)</f>
        <v>Y</v>
      </c>
      <c r="N32" s="163">
        <f>IF('input for RPA'!K32="","",'input for RPA'!K32)</f>
        <v>0.5</v>
      </c>
      <c r="O32" s="163">
        <f>IF('input for RPA'!L32="","",'input for RPA'!L32)</f>
      </c>
      <c r="P32" s="163" t="str">
        <f t="shared" si="4"/>
        <v>N</v>
      </c>
      <c r="Q32" s="13" t="str">
        <f t="shared" si="5"/>
        <v>No detected value of B, Step 7</v>
      </c>
      <c r="R32" s="163">
        <f>'input for RPA'!O32</f>
      </c>
      <c r="S32" s="204" t="str">
        <f t="shared" si="2"/>
        <v>No</v>
      </c>
      <c r="T32" s="205" t="str">
        <f t="shared" si="6"/>
        <v>Ud;MEC&lt;C &amp; B is ND</v>
      </c>
    </row>
    <row r="33" spans="1:20" ht="12.75">
      <c r="A33" s="10">
        <v>23</v>
      </c>
      <c r="B33" s="11" t="s">
        <v>39</v>
      </c>
      <c r="C33" s="139">
        <f>Criteria!C34</f>
        <v>0.41</v>
      </c>
      <c r="D33" s="163" t="str">
        <f>IF('input for RPA'!C33="","",'input for RPA'!C33)</f>
        <v>Y</v>
      </c>
      <c r="E33" s="163" t="str">
        <f>IF('input for RPA'!D33="","",'input for RPA'!D33)</f>
        <v>N</v>
      </c>
      <c r="F33" s="163">
        <f>IF('input for RPA'!E33="","",'input for RPA'!E33)</f>
      </c>
      <c r="G33" s="163">
        <f>IF('input for RPA'!F33="","",'input for RPA'!F33)</f>
        <v>2.9</v>
      </c>
      <c r="H33" s="13">
        <f t="shared" si="3"/>
      </c>
      <c r="I33" s="164">
        <f t="shared" si="0"/>
        <v>2.9</v>
      </c>
      <c r="J33" s="13" t="str">
        <f t="shared" si="1"/>
        <v>MEC&gt;=C, Effluent Limits Required</v>
      </c>
      <c r="K33" s="164"/>
      <c r="L33" s="163" t="str">
        <f>IF('input for RPA'!I33="","",'input for RPA'!I33)</f>
        <v>Y</v>
      </c>
      <c r="M33" s="163" t="str">
        <f>IF('input for RPA'!J33="","",'input for RPA'!J33)</f>
        <v>Y</v>
      </c>
      <c r="N33" s="163">
        <f>IF('input for RPA'!K33="","",'input for RPA'!K33)</f>
        <v>0.05</v>
      </c>
      <c r="O33" s="163">
        <f>IF('input for RPA'!L33="","",'input for RPA'!L33)</f>
      </c>
      <c r="P33" s="163" t="str">
        <f t="shared" si="4"/>
        <v>N</v>
      </c>
      <c r="Q33" s="13" t="str">
        <f t="shared" si="5"/>
        <v>No detected value of B, Step 7</v>
      </c>
      <c r="R33" s="163">
        <f>'input for RPA'!O33</f>
      </c>
      <c r="S33" s="204" t="str">
        <f aca="true" t="shared" si="7" ref="S33:S93">IF(C33="No Criteria","Uo",IF(D33="N",IF(L33="N","Ud",IF(M33="Y","No",IF(O33&gt;C33,"Yes","Ud"))),IF(H33="All ND, MinDL&gt;C, Go to Step 5, &amp; IM",IF(L33="N","No",IF(M33="Y","No",IF(O33&gt;C33,"Yes","No"))),IF(I33="No Criteria","Uo",IF(I33&gt;C33,"Yes",IF(M33="N",IF(O33&gt;C33,"Yes","No"),"No"))))))</f>
        <v>Yes</v>
      </c>
      <c r="T33" s="205" t="str">
        <f t="shared" si="6"/>
        <v>MEC&gt;C</v>
      </c>
    </row>
    <row r="34" spans="1:20" ht="12.75">
      <c r="A34" s="10">
        <v>24</v>
      </c>
      <c r="B34" s="11" t="s">
        <v>40</v>
      </c>
      <c r="C34" s="139" t="str">
        <f>Criteria!C35</f>
        <v>No Criteria</v>
      </c>
      <c r="D34" s="163" t="str">
        <f>IF('input for RPA'!C34="","",'input for RPA'!C34)</f>
        <v>Y</v>
      </c>
      <c r="E34" s="163" t="str">
        <f>IF('input for RPA'!D34="","",'input for RPA'!D34)</f>
        <v>Y</v>
      </c>
      <c r="F34" s="163">
        <f>IF('input for RPA'!E34="","",'input for RPA'!E34)</f>
        <v>0.3</v>
      </c>
      <c r="G34" s="163">
        <f>IF('input for RPA'!F34="","",'input for RPA'!F34)</f>
      </c>
      <c r="H34" s="13" t="str">
        <f t="shared" si="3"/>
        <v>No Criteria</v>
      </c>
      <c r="I34" s="164" t="str">
        <f t="shared" si="0"/>
        <v>No Criteria</v>
      </c>
      <c r="J34" s="13" t="str">
        <f t="shared" si="1"/>
        <v>No Criteria</v>
      </c>
      <c r="K34" s="164"/>
      <c r="L34" s="163" t="str">
        <f>IF('input for RPA'!I34="","",'input for RPA'!I34)</f>
        <v>Y</v>
      </c>
      <c r="M34" s="163" t="str">
        <f>IF('input for RPA'!J34="","",'input for RPA'!J34)</f>
        <v>Y</v>
      </c>
      <c r="N34" s="163">
        <f>IF('input for RPA'!K34="","",'input for RPA'!K34)</f>
        <v>0.5</v>
      </c>
      <c r="O34" s="163">
        <f>IF('input for RPA'!L34="","",'input for RPA'!L34)</f>
      </c>
      <c r="P34" s="163" t="str">
        <f t="shared" si="4"/>
        <v>N</v>
      </c>
      <c r="Q34" s="13" t="str">
        <f t="shared" si="5"/>
        <v>No Criteria</v>
      </c>
      <c r="R34" s="163" t="str">
        <f>'input for RPA'!O34</f>
        <v>No Criteria</v>
      </c>
      <c r="S34" s="204" t="str">
        <f t="shared" si="7"/>
        <v>Uo</v>
      </c>
      <c r="T34" s="205" t="str">
        <f t="shared" si="6"/>
        <v>No Criteria</v>
      </c>
    </row>
    <row r="35" spans="1:20" ht="12.75">
      <c r="A35" s="10">
        <v>25</v>
      </c>
      <c r="B35" s="11" t="s">
        <v>41</v>
      </c>
      <c r="C35" s="139" t="str">
        <f>Criteria!C36</f>
        <v>No Criteria</v>
      </c>
      <c r="D35" s="163" t="str">
        <f>IF('input for RPA'!C35="","",'input for RPA'!C35)</f>
        <v>Y</v>
      </c>
      <c r="E35" s="163" t="str">
        <f>IF('input for RPA'!D35="","",'input for RPA'!D35)</f>
        <v>Y</v>
      </c>
      <c r="F35" s="163">
        <f>IF('input for RPA'!E35="","",'input for RPA'!E35)</f>
        <v>1</v>
      </c>
      <c r="G35" s="163">
        <f>IF('input for RPA'!F35="","",'input for RPA'!F35)</f>
      </c>
      <c r="H35" s="13" t="str">
        <f t="shared" si="3"/>
        <v>No Criteria</v>
      </c>
      <c r="I35" s="164" t="str">
        <f t="shared" si="0"/>
        <v>No Criteria</v>
      </c>
      <c r="J35" s="13" t="str">
        <f t="shared" si="1"/>
        <v>No Criteria</v>
      </c>
      <c r="K35" s="164"/>
      <c r="L35" s="163" t="str">
        <f>IF('input for RPA'!I35="","",'input for RPA'!I35)</f>
        <v>Y</v>
      </c>
      <c r="M35" s="163" t="str">
        <f>IF('input for RPA'!J35="","",'input for RPA'!J35)</f>
        <v>Y</v>
      </c>
      <c r="N35" s="163">
        <f>IF('input for RPA'!K35="","",'input for RPA'!K35)</f>
        <v>0.5</v>
      </c>
      <c r="O35" s="163">
        <f>IF('input for RPA'!L35="","",'input for RPA'!L35)</f>
      </c>
      <c r="P35" s="163" t="str">
        <f t="shared" si="4"/>
        <v>N</v>
      </c>
      <c r="Q35" s="13" t="str">
        <f t="shared" si="5"/>
        <v>No Criteria</v>
      </c>
      <c r="R35" s="163" t="str">
        <f>'input for RPA'!O35</f>
        <v>No Criteria</v>
      </c>
      <c r="S35" s="204" t="str">
        <f t="shared" si="7"/>
        <v>Uo</v>
      </c>
      <c r="T35" s="205" t="str">
        <f t="shared" si="6"/>
        <v>No Criteria</v>
      </c>
    </row>
    <row r="36" spans="1:20" ht="12.75">
      <c r="A36" s="10">
        <v>26</v>
      </c>
      <c r="B36" s="11" t="s">
        <v>42</v>
      </c>
      <c r="C36" s="139" t="str">
        <f>Criteria!C37</f>
        <v>No Criteria</v>
      </c>
      <c r="D36" s="163" t="str">
        <f>IF('input for RPA'!C36="","",'input for RPA'!C36)</f>
        <v>Y</v>
      </c>
      <c r="E36" s="163" t="str">
        <f>IF('input for RPA'!D36="","",'input for RPA'!D36)</f>
        <v>N</v>
      </c>
      <c r="F36" s="163">
        <f>IF('input for RPA'!E36="","",'input for RPA'!E36)</f>
      </c>
      <c r="G36" s="163">
        <f>IF('input for RPA'!F36="","",'input for RPA'!F36)</f>
        <v>0.8</v>
      </c>
      <c r="H36" s="13" t="str">
        <f t="shared" si="3"/>
        <v>No Criteria</v>
      </c>
      <c r="I36" s="164" t="str">
        <f t="shared" si="0"/>
        <v>No Criteria</v>
      </c>
      <c r="J36" s="13" t="str">
        <f t="shared" si="1"/>
        <v>No Criteria</v>
      </c>
      <c r="K36" s="164"/>
      <c r="L36" s="163" t="str">
        <f>IF('input for RPA'!I36="","",'input for RPA'!I36)</f>
        <v>Y</v>
      </c>
      <c r="M36" s="163" t="str">
        <f>IF('input for RPA'!J36="","",'input for RPA'!J36)</f>
        <v>Y</v>
      </c>
      <c r="N36" s="163">
        <f>IF('input for RPA'!K36="","",'input for RPA'!K36)</f>
        <v>0.5</v>
      </c>
      <c r="O36" s="163">
        <f>IF('input for RPA'!L36="","",'input for RPA'!L36)</f>
      </c>
      <c r="P36" s="163" t="str">
        <f t="shared" si="4"/>
        <v>N</v>
      </c>
      <c r="Q36" s="13" t="str">
        <f t="shared" si="5"/>
        <v>No Criteria</v>
      </c>
      <c r="R36" s="163" t="str">
        <f>'input for RPA'!O36</f>
        <v>No Criteria</v>
      </c>
      <c r="S36" s="204" t="str">
        <f t="shared" si="7"/>
        <v>Uo</v>
      </c>
      <c r="T36" s="205" t="str">
        <f t="shared" si="6"/>
        <v>No Criteria</v>
      </c>
    </row>
    <row r="37" spans="1:20" ht="12.75">
      <c r="A37" s="10">
        <v>27</v>
      </c>
      <c r="B37" s="11" t="s">
        <v>43</v>
      </c>
      <c r="C37" s="139">
        <f>Criteria!C38</f>
        <v>0.56</v>
      </c>
      <c r="D37" s="163" t="str">
        <f>IF('input for RPA'!C37="","",'input for RPA'!C37)</f>
        <v>Y</v>
      </c>
      <c r="E37" s="163" t="str">
        <f>IF('input for RPA'!D37="","",'input for RPA'!D37)</f>
        <v>N</v>
      </c>
      <c r="F37" s="163">
        <f>IF('input for RPA'!E37="","",'input for RPA'!E37)</f>
      </c>
      <c r="G37" s="163">
        <f>IF('input for RPA'!F37="","",'input for RPA'!F37)</f>
        <v>1.1</v>
      </c>
      <c r="H37" s="13">
        <f t="shared" si="3"/>
      </c>
      <c r="I37" s="164">
        <f t="shared" si="0"/>
        <v>1.1</v>
      </c>
      <c r="J37" s="13" t="str">
        <f t="shared" si="1"/>
        <v>MEC&gt;=C, Effluent Limits Required</v>
      </c>
      <c r="K37" s="164"/>
      <c r="L37" s="163" t="str">
        <f>IF('input for RPA'!I37="","",'input for RPA'!I37)</f>
        <v>Y</v>
      </c>
      <c r="M37" s="163" t="str">
        <f>IF('input for RPA'!J37="","",'input for RPA'!J37)</f>
        <v>Y</v>
      </c>
      <c r="N37" s="163">
        <f>IF('input for RPA'!K37="","",'input for RPA'!K37)</f>
        <v>0.05</v>
      </c>
      <c r="O37" s="163">
        <f>IF('input for RPA'!L37="","",'input for RPA'!L37)</f>
      </c>
      <c r="P37" s="163" t="str">
        <f t="shared" si="4"/>
        <v>N</v>
      </c>
      <c r="Q37" s="13" t="str">
        <f t="shared" si="5"/>
        <v>No detected value of B, Step 7</v>
      </c>
      <c r="R37" s="163">
        <f>'input for RPA'!O37</f>
      </c>
      <c r="S37" s="204" t="str">
        <f t="shared" si="7"/>
        <v>Yes</v>
      </c>
      <c r="T37" s="205" t="str">
        <f t="shared" si="6"/>
        <v>MEC&gt;C</v>
      </c>
    </row>
    <row r="38" spans="1:20" ht="12.75">
      <c r="A38" s="10">
        <v>28</v>
      </c>
      <c r="B38" s="11" t="s">
        <v>44</v>
      </c>
      <c r="C38" s="139" t="str">
        <f>Criteria!C39</f>
        <v>No Criteria</v>
      </c>
      <c r="D38" s="163" t="str">
        <f>IF('input for RPA'!C38="","",'input for RPA'!C38)</f>
        <v>Y</v>
      </c>
      <c r="E38" s="163" t="str">
        <f>IF('input for RPA'!D38="","",'input for RPA'!D38)</f>
        <v>Y</v>
      </c>
      <c r="F38" s="163">
        <f>IF('input for RPA'!E38="","",'input for RPA'!E38)</f>
        <v>0.3</v>
      </c>
      <c r="G38" s="163">
        <f>IF('input for RPA'!F38="","",'input for RPA'!F38)</f>
      </c>
      <c r="H38" s="13" t="str">
        <f t="shared" si="3"/>
        <v>No Criteria</v>
      </c>
      <c r="I38" s="164" t="str">
        <f t="shared" si="0"/>
        <v>No Criteria</v>
      </c>
      <c r="J38" s="13" t="str">
        <f t="shared" si="1"/>
        <v>No Criteria</v>
      </c>
      <c r="K38" s="164"/>
      <c r="L38" s="163" t="str">
        <f>IF('input for RPA'!I38="","",'input for RPA'!I38)</f>
        <v>Y</v>
      </c>
      <c r="M38" s="163" t="str">
        <f>IF('input for RPA'!J38="","",'input for RPA'!J38)</f>
        <v>Y</v>
      </c>
      <c r="N38" s="163">
        <f>IF('input for RPA'!K38="","",'input for RPA'!K38)</f>
        <v>0.05</v>
      </c>
      <c r="O38" s="163">
        <f>IF('input for RPA'!L38="","",'input for RPA'!L38)</f>
      </c>
      <c r="P38" s="163" t="str">
        <f t="shared" si="4"/>
        <v>N</v>
      </c>
      <c r="Q38" s="13" t="str">
        <f t="shared" si="5"/>
        <v>No Criteria</v>
      </c>
      <c r="R38" s="163" t="str">
        <f>'input for RPA'!O38</f>
        <v>No Criteria</v>
      </c>
      <c r="S38" s="204" t="str">
        <f t="shared" si="7"/>
        <v>Uo</v>
      </c>
      <c r="T38" s="205" t="str">
        <f t="shared" si="6"/>
        <v>No Criteria</v>
      </c>
    </row>
    <row r="39" spans="1:20" ht="12.75">
      <c r="A39" s="10">
        <v>29</v>
      </c>
      <c r="B39" s="11" t="s">
        <v>45</v>
      </c>
      <c r="C39" s="139">
        <f>Criteria!C40</f>
        <v>0.38</v>
      </c>
      <c r="D39" s="163" t="str">
        <f>IF('input for RPA'!C39="","",'input for RPA'!C39)</f>
        <v>Y</v>
      </c>
      <c r="E39" s="163" t="str">
        <f>IF('input for RPA'!D39="","",'input for RPA'!D39)</f>
        <v>Y</v>
      </c>
      <c r="F39" s="163">
        <f>IF('input for RPA'!E39="","",'input for RPA'!E39)</f>
        <v>0.3</v>
      </c>
      <c r="G39" s="163">
        <f>IF('input for RPA'!F39="","",'input for RPA'!F39)</f>
      </c>
      <c r="H39" s="13" t="str">
        <f t="shared" si="3"/>
        <v>All ND, MDL&lt;C, MEC=MDL</v>
      </c>
      <c r="I39" s="164">
        <f t="shared" si="0"/>
        <v>0.3</v>
      </c>
      <c r="J39" s="13" t="str">
        <f t="shared" si="1"/>
        <v>MEC&lt;C, go to Step 5</v>
      </c>
      <c r="K39" s="164"/>
      <c r="L39" s="163" t="str">
        <f>IF('input for RPA'!I39="","",'input for RPA'!I39)</f>
        <v>Y</v>
      </c>
      <c r="M39" s="163" t="str">
        <f>IF('input for RPA'!J39="","",'input for RPA'!J39)</f>
        <v>N</v>
      </c>
      <c r="N39" s="163">
        <f>IF('input for RPA'!K39="","",'input for RPA'!K39)</f>
      </c>
      <c r="O39" s="163">
        <f>IF('input for RPA'!L39="","",'input for RPA'!L39)</f>
        <v>0.04</v>
      </c>
      <c r="P39" s="163">
        <f t="shared" si="4"/>
      </c>
      <c r="Q39" s="13" t="str">
        <f t="shared" si="5"/>
        <v>B&lt;C, Step 7</v>
      </c>
      <c r="R39" s="163">
        <f>'input for RPA'!O39</f>
      </c>
      <c r="S39" s="204" t="str">
        <f t="shared" si="7"/>
        <v>No</v>
      </c>
      <c r="T39" s="205" t="str">
        <f t="shared" si="6"/>
        <v>MEC&lt;C &amp; B&lt;C</v>
      </c>
    </row>
    <row r="40" spans="1:20" ht="12.75">
      <c r="A40" s="10">
        <v>30</v>
      </c>
      <c r="B40" s="11" t="s">
        <v>46</v>
      </c>
      <c r="C40" s="144">
        <f>Criteria!C41</f>
        <v>0.057</v>
      </c>
      <c r="D40" s="163" t="str">
        <f>IF('input for RPA'!C40="","",'input for RPA'!C40)</f>
        <v>Y</v>
      </c>
      <c r="E40" s="163" t="str">
        <f>IF('input for RPA'!D40="","",'input for RPA'!D40)</f>
        <v>Y</v>
      </c>
      <c r="F40" s="163">
        <f>IF('input for RPA'!E40="","",'input for RPA'!E40)</f>
        <v>0.3</v>
      </c>
      <c r="G40" s="163">
        <f>IF('input for RPA'!F40="","",'input for RPA'!F40)</f>
      </c>
      <c r="H40" s="13" t="str">
        <f t="shared" si="3"/>
        <v>All ND, MinDL&gt;C, Go to Step 5, &amp; IM</v>
      </c>
      <c r="I40" s="164">
        <f t="shared" si="0"/>
      </c>
      <c r="J40" s="13">
        <f t="shared" si="1"/>
      </c>
      <c r="K40" s="164"/>
      <c r="L40" s="163" t="str">
        <f>IF('input for RPA'!I40="","",'input for RPA'!I40)</f>
        <v>Y</v>
      </c>
      <c r="M40" s="163" t="str">
        <f>IF('input for RPA'!J40="","",'input for RPA'!J40)</f>
        <v>Y</v>
      </c>
      <c r="N40" s="163">
        <f>IF('input for RPA'!K40="","",'input for RPA'!K40)</f>
        <v>0.5</v>
      </c>
      <c r="O40" s="163">
        <f>IF('input for RPA'!L40="","",'input for RPA'!L40)</f>
      </c>
      <c r="P40" s="163" t="str">
        <f t="shared" si="4"/>
        <v>Y</v>
      </c>
      <c r="Q40" s="13" t="str">
        <f t="shared" si="5"/>
        <v>No detected value of B, Step 7</v>
      </c>
      <c r="R40" s="163">
        <f>'input for RPA'!O40</f>
      </c>
      <c r="S40" s="204" t="str">
        <f t="shared" si="7"/>
        <v>No</v>
      </c>
      <c r="T40" s="205" t="str">
        <f t="shared" si="6"/>
        <v>UD; effluent data and B are ND</v>
      </c>
    </row>
    <row r="41" spans="1:20" ht="12.75">
      <c r="A41" s="10">
        <v>31</v>
      </c>
      <c r="B41" s="11" t="s">
        <v>47</v>
      </c>
      <c r="C41" s="139">
        <f>Criteria!C42</f>
        <v>0.52</v>
      </c>
      <c r="D41" s="163" t="str">
        <f>IF('input for RPA'!C41="","",'input for RPA'!C41)</f>
        <v>Y</v>
      </c>
      <c r="E41" s="163" t="str">
        <f>IF('input for RPA'!D41="","",'input for RPA'!D41)</f>
        <v>Y</v>
      </c>
      <c r="F41" s="163">
        <f>IF('input for RPA'!E41="","",'input for RPA'!E41)</f>
        <v>0.3</v>
      </c>
      <c r="G41" s="163">
        <f>IF('input for RPA'!F41="","",'input for RPA'!F41)</f>
      </c>
      <c r="H41" s="13" t="str">
        <f t="shared" si="3"/>
        <v>All ND, MDL&lt;C, MEC=MDL</v>
      </c>
      <c r="I41" s="164">
        <f t="shared" si="0"/>
        <v>0.3</v>
      </c>
      <c r="J41" s="13" t="str">
        <f t="shared" si="1"/>
        <v>MEC&lt;C, go to Step 5</v>
      </c>
      <c r="K41" s="164"/>
      <c r="L41" s="163" t="str">
        <f>IF('input for RPA'!I41="","",'input for RPA'!I41)</f>
        <v>Y</v>
      </c>
      <c r="M41" s="163" t="str">
        <f>IF('input for RPA'!J41="","",'input for RPA'!J41)</f>
        <v>Y</v>
      </c>
      <c r="N41" s="163">
        <f>IF('input for RPA'!K41="","",'input for RPA'!K41)</f>
        <v>0.05</v>
      </c>
      <c r="O41" s="163">
        <f>IF('input for RPA'!L41="","",'input for RPA'!L41)</f>
      </c>
      <c r="P41" s="163" t="str">
        <f t="shared" si="4"/>
        <v>N</v>
      </c>
      <c r="Q41" s="13" t="str">
        <f t="shared" si="5"/>
        <v>No detected value of B, Step 7</v>
      </c>
      <c r="R41" s="163">
        <f>'input for RPA'!O41</f>
      </c>
      <c r="S41" s="204" t="str">
        <f t="shared" si="7"/>
        <v>No</v>
      </c>
      <c r="T41" s="205" t="str">
        <f t="shared" si="6"/>
        <v>Ud;MEC&lt;C &amp; B is ND</v>
      </c>
    </row>
    <row r="42" spans="1:20" ht="12.75">
      <c r="A42" s="10">
        <v>32</v>
      </c>
      <c r="B42" s="11" t="s">
        <v>48</v>
      </c>
      <c r="C42" s="139">
        <f>Criteria!C43</f>
        <v>10</v>
      </c>
      <c r="D42" s="163" t="str">
        <f>IF('input for RPA'!C42="","",'input for RPA'!C42)</f>
        <v>Y</v>
      </c>
      <c r="E42" s="163" t="str">
        <f>IF('input for RPA'!D42="","",'input for RPA'!D42)</f>
        <v>Y</v>
      </c>
      <c r="F42" s="163">
        <f>IF('input for RPA'!E42="","",'input for RPA'!E42)</f>
        <v>0.6</v>
      </c>
      <c r="G42" s="163">
        <f>IF('input for RPA'!F42="","",'input for RPA'!F42)</f>
      </c>
      <c r="H42" s="13" t="str">
        <f t="shared" si="3"/>
        <v>All ND, MDL&lt;C, MEC=MDL</v>
      </c>
      <c r="I42" s="164">
        <f aca="true" t="shared" si="8" ref="I42:I73">IF(C42="No Criteria","No Criteria",IF(D42="N","",IF(E42="N",G42,IF(H42="All ND, MDL&lt;C, MEC=MDL",F42,""))))</f>
        <v>0.6</v>
      </c>
      <c r="J42" s="13" t="str">
        <f aca="true" t="shared" si="9" ref="J42:J73">IF(C42="No Criteria","No Criteria",IF(I42="","",IF(I42&gt;=C42,"MEC&gt;=C, Effluent Limits Required","MEC&lt;C, go to Step 5")))</f>
        <v>MEC&lt;C, go to Step 5</v>
      </c>
      <c r="K42" s="164"/>
      <c r="L42" s="163" t="str">
        <f>IF('input for RPA'!I42="","",'input for RPA'!I42)</f>
        <v>N</v>
      </c>
      <c r="M42" s="163">
        <f>IF('input for RPA'!J42="","",'input for RPA'!J42)</f>
      </c>
      <c r="N42" s="163">
        <f>IF('input for RPA'!K42="","",'input for RPA'!K42)</f>
      </c>
      <c r="O42" s="163">
        <f>IF('input for RPA'!L42="","",'input for RPA'!L42)</f>
      </c>
      <c r="P42" s="163">
        <f t="shared" si="4"/>
      </c>
      <c r="Q42" s="13" t="str">
        <f t="shared" si="5"/>
        <v>No detected value of B, Step 7</v>
      </c>
      <c r="R42" s="163">
        <f>'input for RPA'!O42</f>
      </c>
      <c r="S42" s="204" t="str">
        <f t="shared" si="7"/>
        <v>No</v>
      </c>
      <c r="T42" s="205" t="str">
        <f t="shared" si="6"/>
        <v>Ud;MEC&lt;C &amp; B is ND</v>
      </c>
    </row>
    <row r="43" spans="1:20" ht="12.75">
      <c r="A43" s="10">
        <v>33</v>
      </c>
      <c r="B43" s="11" t="s">
        <v>49</v>
      </c>
      <c r="C43" s="139">
        <f>Criteria!C44</f>
        <v>3100</v>
      </c>
      <c r="D43" s="163" t="str">
        <f>IF('input for RPA'!C43="","",'input for RPA'!C43)</f>
        <v>Y</v>
      </c>
      <c r="E43" s="163" t="str">
        <f>IF('input for RPA'!D43="","",'input for RPA'!D43)</f>
        <v>Y</v>
      </c>
      <c r="F43" s="163">
        <f>IF('input for RPA'!E43="","",'input for RPA'!E43)</f>
        <v>0.3</v>
      </c>
      <c r="G43" s="163">
        <f>IF('input for RPA'!F43="","",'input for RPA'!F43)</f>
      </c>
      <c r="H43" s="13" t="str">
        <f t="shared" si="3"/>
        <v>All ND, MDL&lt;C, MEC=MDL</v>
      </c>
      <c r="I43" s="164">
        <f t="shared" si="8"/>
        <v>0.3</v>
      </c>
      <c r="J43" s="13" t="str">
        <f t="shared" si="9"/>
        <v>MEC&lt;C, go to Step 5</v>
      </c>
      <c r="K43" s="164"/>
      <c r="L43" s="163" t="str">
        <f>IF('input for RPA'!I43="","",'input for RPA'!I43)</f>
        <v>Y</v>
      </c>
      <c r="M43" s="163" t="str">
        <f>IF('input for RPA'!J43="","",'input for RPA'!J43)</f>
        <v>Y</v>
      </c>
      <c r="N43" s="163">
        <f>IF('input for RPA'!K43="","",'input for RPA'!K43)</f>
        <v>0.5</v>
      </c>
      <c r="O43" s="163">
        <f>IF('input for RPA'!L43="","",'input for RPA'!L43)</f>
      </c>
      <c r="P43" s="163" t="str">
        <f t="shared" si="4"/>
        <v>N</v>
      </c>
      <c r="Q43" s="13" t="str">
        <f t="shared" si="5"/>
        <v>No detected value of B, Step 7</v>
      </c>
      <c r="R43" s="163">
        <f>'input for RPA'!O43</f>
      </c>
      <c r="S43" s="204" t="str">
        <f t="shared" si="7"/>
        <v>No</v>
      </c>
      <c r="T43" s="205" t="str">
        <f t="shared" si="6"/>
        <v>Ud;MEC&lt;C &amp; B is ND</v>
      </c>
    </row>
    <row r="44" spans="1:20" ht="12.75">
      <c r="A44" s="10">
        <v>34</v>
      </c>
      <c r="B44" s="11" t="s">
        <v>50</v>
      </c>
      <c r="C44" s="139">
        <f>Criteria!C45</f>
        <v>48</v>
      </c>
      <c r="D44" s="163" t="str">
        <f>IF('input for RPA'!C44="","",'input for RPA'!C44)</f>
        <v>Y</v>
      </c>
      <c r="E44" s="163" t="str">
        <f>IF('input for RPA'!D44="","",'input for RPA'!D44)</f>
        <v>N</v>
      </c>
      <c r="F44" s="163">
        <f>IF('input for RPA'!E44="","",'input for RPA'!E44)</f>
      </c>
      <c r="G44" s="163">
        <f>IF('input for RPA'!F44="","",'input for RPA'!F44)</f>
        <v>1.7</v>
      </c>
      <c r="H44" s="13">
        <f t="shared" si="3"/>
      </c>
      <c r="I44" s="164">
        <f t="shared" si="8"/>
        <v>1.7</v>
      </c>
      <c r="J44" s="13" t="str">
        <f t="shared" si="9"/>
        <v>MEC&lt;C, go to Step 5</v>
      </c>
      <c r="K44" s="164"/>
      <c r="L44" s="163" t="str">
        <f>IF('input for RPA'!I44="","",'input for RPA'!I44)</f>
        <v>Y</v>
      </c>
      <c r="M44" s="163" t="str">
        <f>IF('input for RPA'!J44="","",'input for RPA'!J44)</f>
        <v>Y</v>
      </c>
      <c r="N44" s="163">
        <f>IF('input for RPA'!K44="","",'input for RPA'!K44)</f>
        <v>0.5</v>
      </c>
      <c r="O44" s="163">
        <f>IF('input for RPA'!L44="","",'input for RPA'!L44)</f>
      </c>
      <c r="P44" s="163" t="str">
        <f t="shared" si="4"/>
        <v>N</v>
      </c>
      <c r="Q44" s="13" t="str">
        <f t="shared" si="5"/>
        <v>No detected value of B, Step 7</v>
      </c>
      <c r="R44" s="163">
        <f>'input for RPA'!O44</f>
      </c>
      <c r="S44" s="204" t="str">
        <f t="shared" si="7"/>
        <v>No</v>
      </c>
      <c r="T44" s="205" t="str">
        <f t="shared" si="6"/>
        <v>Ud;MEC&lt;C &amp; B is ND</v>
      </c>
    </row>
    <row r="45" spans="1:20" ht="12.75">
      <c r="A45" s="10">
        <v>35</v>
      </c>
      <c r="B45" s="11" t="s">
        <v>51</v>
      </c>
      <c r="C45" s="139" t="str">
        <f>Criteria!C46</f>
        <v>No Criteria</v>
      </c>
      <c r="D45" s="163" t="str">
        <f>IF('input for RPA'!C45="","",'input for RPA'!C45)</f>
        <v>Y</v>
      </c>
      <c r="E45" s="163" t="str">
        <f>IF('input for RPA'!D45="","",'input for RPA'!D45)</f>
        <v>N</v>
      </c>
      <c r="F45" s="163">
        <f>IF('input for RPA'!E45="","",'input for RPA'!E45)</f>
      </c>
      <c r="G45" s="163">
        <f>IF('input for RPA'!F45="","",'input for RPA'!F45)</f>
        <v>0.7</v>
      </c>
      <c r="H45" s="13" t="str">
        <f t="shared" si="3"/>
        <v>No Criteria</v>
      </c>
      <c r="I45" s="164" t="str">
        <f t="shared" si="8"/>
        <v>No Criteria</v>
      </c>
      <c r="J45" s="13" t="str">
        <f t="shared" si="9"/>
        <v>No Criteria</v>
      </c>
      <c r="K45" s="164"/>
      <c r="L45" s="163" t="str">
        <f>IF('input for RPA'!I45="","",'input for RPA'!I45)</f>
        <v>Y</v>
      </c>
      <c r="M45" s="163" t="str">
        <f>IF('input for RPA'!J45="","",'input for RPA'!J45)</f>
        <v>Y</v>
      </c>
      <c r="N45" s="163">
        <f>IF('input for RPA'!K45="","",'input for RPA'!K45)</f>
        <v>0.5</v>
      </c>
      <c r="O45" s="163">
        <f>IF('input for RPA'!L45="","",'input for RPA'!L45)</f>
      </c>
      <c r="P45" s="163" t="str">
        <f t="shared" si="4"/>
        <v>N</v>
      </c>
      <c r="Q45" s="13" t="str">
        <f t="shared" si="5"/>
        <v>No Criteria</v>
      </c>
      <c r="R45" s="163" t="str">
        <f>'input for RPA'!O45</f>
        <v>No Criteria</v>
      </c>
      <c r="S45" s="204" t="str">
        <f t="shared" si="7"/>
        <v>Uo</v>
      </c>
      <c r="T45" s="205" t="str">
        <f t="shared" si="6"/>
        <v>No Criteria</v>
      </c>
    </row>
    <row r="46" spans="1:20" ht="12.75">
      <c r="A46" s="10">
        <v>36</v>
      </c>
      <c r="B46" s="11" t="s">
        <v>52</v>
      </c>
      <c r="C46" s="139">
        <f>Criteria!C47</f>
        <v>4.7</v>
      </c>
      <c r="D46" s="163" t="str">
        <f>IF('input for RPA'!C46="","",'input for RPA'!C46)</f>
        <v>Y</v>
      </c>
      <c r="E46" s="163" t="str">
        <f>IF('input for RPA'!D46="","",'input for RPA'!D46)</f>
        <v>Y</v>
      </c>
      <c r="F46" s="163">
        <f>IF('input for RPA'!E46="","",'input for RPA'!E46)</f>
        <v>2</v>
      </c>
      <c r="G46" s="163">
        <f>IF('input for RPA'!F46="","",'input for RPA'!F46)</f>
      </c>
      <c r="H46" s="13" t="str">
        <f t="shared" si="3"/>
        <v>All ND, MDL&lt;C, MEC=MDL</v>
      </c>
      <c r="I46" s="164">
        <f t="shared" si="8"/>
        <v>2</v>
      </c>
      <c r="J46" s="13" t="str">
        <f t="shared" si="9"/>
        <v>MEC&lt;C, go to Step 5</v>
      </c>
      <c r="K46" s="164"/>
      <c r="L46" s="163" t="str">
        <f>IF('input for RPA'!I46="","",'input for RPA'!I46)</f>
        <v>Y</v>
      </c>
      <c r="M46" s="163" t="str">
        <f>IF('input for RPA'!J46="","",'input for RPA'!J46)</f>
        <v>Y</v>
      </c>
      <c r="N46" s="163">
        <f>IF('input for RPA'!K46="","",'input for RPA'!K46)</f>
        <v>0.5</v>
      </c>
      <c r="O46" s="163">
        <f>IF('input for RPA'!L46="","",'input for RPA'!L46)</f>
      </c>
      <c r="P46" s="163" t="str">
        <f t="shared" si="4"/>
        <v>N</v>
      </c>
      <c r="Q46" s="13" t="str">
        <f t="shared" si="5"/>
        <v>No detected value of B, Step 7</v>
      </c>
      <c r="R46" s="163">
        <f>'input for RPA'!O46</f>
      </c>
      <c r="S46" s="204" t="str">
        <f t="shared" si="7"/>
        <v>No</v>
      </c>
      <c r="T46" s="205" t="str">
        <f t="shared" si="6"/>
        <v>Ud;MEC&lt;C &amp; B is ND</v>
      </c>
    </row>
    <row r="47" spans="1:20" ht="12.75">
      <c r="A47" s="10">
        <v>37</v>
      </c>
      <c r="B47" s="11" t="s">
        <v>53</v>
      </c>
      <c r="C47" s="139">
        <f>Criteria!C48</f>
        <v>0.17</v>
      </c>
      <c r="D47" s="163" t="str">
        <f>IF('input for RPA'!C47="","",'input for RPA'!C47)</f>
        <v>Y</v>
      </c>
      <c r="E47" s="163" t="str">
        <f>IF('input for RPA'!D47="","",'input for RPA'!D47)</f>
        <v>Y</v>
      </c>
      <c r="F47" s="163">
        <f>IF('input for RPA'!E47="","",'input for RPA'!E47)</f>
        <v>0.3</v>
      </c>
      <c r="G47" s="163">
        <f>IF('input for RPA'!F47="","",'input for RPA'!F47)</f>
      </c>
      <c r="H47" s="13" t="str">
        <f t="shared" si="3"/>
        <v>All ND, MinDL&gt;C, Go to Step 5, &amp; IM</v>
      </c>
      <c r="I47" s="164">
        <f t="shared" si="8"/>
      </c>
      <c r="J47" s="13">
        <f t="shared" si="9"/>
      </c>
      <c r="K47" s="164"/>
      <c r="L47" s="163" t="str">
        <f>IF('input for RPA'!I47="","",'input for RPA'!I47)</f>
        <v>Y</v>
      </c>
      <c r="M47" s="163" t="str">
        <f>IF('input for RPA'!J47="","",'input for RPA'!J47)</f>
        <v>Y</v>
      </c>
      <c r="N47" s="163">
        <f>IF('input for RPA'!K47="","",'input for RPA'!K47)</f>
        <v>0.05</v>
      </c>
      <c r="O47" s="163">
        <f>IF('input for RPA'!L47="","",'input for RPA'!L47)</f>
      </c>
      <c r="P47" s="163" t="str">
        <f t="shared" si="4"/>
        <v>N</v>
      </c>
      <c r="Q47" s="13" t="str">
        <f t="shared" si="5"/>
        <v>No detected value of B, Step 7</v>
      </c>
      <c r="R47" s="163">
        <f>'input for RPA'!O47</f>
      </c>
      <c r="S47" s="204" t="str">
        <f t="shared" si="7"/>
        <v>No</v>
      </c>
      <c r="T47" s="205" t="str">
        <f t="shared" si="6"/>
        <v>UD; effluent data and B are ND</v>
      </c>
    </row>
    <row r="48" spans="1:20" ht="12.75">
      <c r="A48" s="10">
        <v>38</v>
      </c>
      <c r="B48" s="11" t="s">
        <v>54</v>
      </c>
      <c r="C48" s="141">
        <f>Criteria!C49</f>
        <v>0.8</v>
      </c>
      <c r="D48" s="163" t="str">
        <f>IF('input for RPA'!C48="","",'input for RPA'!C48)</f>
        <v>Y</v>
      </c>
      <c r="E48" s="163" t="str">
        <f>IF('input for RPA'!D48="","",'input for RPA'!D48)</f>
        <v>Y</v>
      </c>
      <c r="F48" s="163">
        <f>IF('input for RPA'!E48="","",'input for RPA'!E48)</f>
        <v>0.3</v>
      </c>
      <c r="G48" s="163">
        <f>IF('input for RPA'!F48="","",'input for RPA'!F48)</f>
      </c>
      <c r="H48" s="13" t="str">
        <f t="shared" si="3"/>
        <v>All ND, MDL&lt;C, MEC=MDL</v>
      </c>
      <c r="I48" s="164">
        <f t="shared" si="8"/>
        <v>0.3</v>
      </c>
      <c r="J48" s="13" t="str">
        <f t="shared" si="9"/>
        <v>MEC&lt;C, go to Step 5</v>
      </c>
      <c r="K48" s="164"/>
      <c r="L48" s="163" t="str">
        <f>IF('input for RPA'!I48="","",'input for RPA'!I48)</f>
        <v>Y</v>
      </c>
      <c r="M48" s="163" t="str">
        <f>IF('input for RPA'!J48="","",'input for RPA'!J48)</f>
        <v>Y</v>
      </c>
      <c r="N48" s="163">
        <f>IF('input for RPA'!K48="","",'input for RPA'!K48)</f>
        <v>0.05</v>
      </c>
      <c r="O48" s="163">
        <f>IF('input for RPA'!L48="","",'input for RPA'!L48)</f>
      </c>
      <c r="P48" s="163" t="str">
        <f t="shared" si="4"/>
        <v>N</v>
      </c>
      <c r="Q48" s="13" t="str">
        <f t="shared" si="5"/>
        <v>No detected value of B, Step 7</v>
      </c>
      <c r="R48" s="163">
        <f>'input for RPA'!O48</f>
      </c>
      <c r="S48" s="204" t="str">
        <f t="shared" si="7"/>
        <v>No</v>
      </c>
      <c r="T48" s="205" t="str">
        <f t="shared" si="6"/>
        <v>Ud;MEC&lt;C &amp; B is ND</v>
      </c>
    </row>
    <row r="49" spans="1:20" ht="12.75">
      <c r="A49" s="10">
        <v>39</v>
      </c>
      <c r="B49" s="11" t="s">
        <v>55</v>
      </c>
      <c r="C49" s="139">
        <f>Criteria!C50</f>
        <v>6800</v>
      </c>
      <c r="D49" s="163" t="str">
        <f>IF('input for RPA'!C49="","",'input for RPA'!C49)</f>
        <v>Y</v>
      </c>
      <c r="E49" s="163" t="str">
        <f>IF('input for RPA'!D49="","",'input for RPA'!D49)</f>
        <v>N</v>
      </c>
      <c r="F49" s="163">
        <f>IF('input for RPA'!E49="","",'input for RPA'!E49)</f>
      </c>
      <c r="G49" s="163">
        <f>IF('input for RPA'!F49="","",'input for RPA'!F49)</f>
        <v>0.7</v>
      </c>
      <c r="H49" s="13">
        <f t="shared" si="3"/>
      </c>
      <c r="I49" s="164">
        <f t="shared" si="8"/>
        <v>0.7</v>
      </c>
      <c r="J49" s="13" t="str">
        <f t="shared" si="9"/>
        <v>MEC&lt;C, go to Step 5</v>
      </c>
      <c r="K49" s="164"/>
      <c r="L49" s="163" t="str">
        <f>IF('input for RPA'!I49="","",'input for RPA'!I49)</f>
        <v>Y</v>
      </c>
      <c r="M49" s="163" t="str">
        <f>IF('input for RPA'!J49="","",'input for RPA'!J49)</f>
        <v>Y</v>
      </c>
      <c r="N49" s="163">
        <f>IF('input for RPA'!K49="","",'input for RPA'!K49)</f>
        <v>0.3</v>
      </c>
      <c r="O49" s="163">
        <f>IF('input for RPA'!L49="","",'input for RPA'!L49)</f>
      </c>
      <c r="P49" s="163" t="str">
        <f t="shared" si="4"/>
        <v>N</v>
      </c>
      <c r="Q49" s="13" t="str">
        <f t="shared" si="5"/>
        <v>No detected value of B, Step 7</v>
      </c>
      <c r="R49" s="163">
        <f>'input for RPA'!O49</f>
      </c>
      <c r="S49" s="204" t="str">
        <f t="shared" si="7"/>
        <v>No</v>
      </c>
      <c r="T49" s="205" t="str">
        <f t="shared" si="6"/>
        <v>Ud;MEC&lt;C &amp; B is ND</v>
      </c>
    </row>
    <row r="50" spans="1:20" ht="12.75">
      <c r="A50" s="10">
        <v>40</v>
      </c>
      <c r="B50" s="11" t="s">
        <v>56</v>
      </c>
      <c r="C50" s="139">
        <f>Criteria!C51</f>
        <v>700</v>
      </c>
      <c r="D50" s="163" t="str">
        <f>IF('input for RPA'!C50="","",'input for RPA'!C50)</f>
        <v>Y</v>
      </c>
      <c r="E50" s="163" t="str">
        <f>IF('input for RPA'!D50="","",'input for RPA'!D50)</f>
        <v>Y</v>
      </c>
      <c r="F50" s="163">
        <f>IF('input for RPA'!E50="","",'input for RPA'!E50)</f>
        <v>0.3</v>
      </c>
      <c r="G50" s="163">
        <f>IF('input for RPA'!F50="","",'input for RPA'!F50)</f>
      </c>
      <c r="H50" s="13" t="str">
        <f t="shared" si="3"/>
        <v>All ND, MDL&lt;C, MEC=MDL</v>
      </c>
      <c r="I50" s="164">
        <f t="shared" si="8"/>
        <v>0.3</v>
      </c>
      <c r="J50" s="13" t="str">
        <f t="shared" si="9"/>
        <v>MEC&lt;C, go to Step 5</v>
      </c>
      <c r="K50" s="164"/>
      <c r="L50" s="163" t="str">
        <f>IF('input for RPA'!I50="","",'input for RPA'!I50)</f>
        <v>Y</v>
      </c>
      <c r="M50" s="163" t="str">
        <f>IF('input for RPA'!J50="","",'input for RPA'!J50)</f>
        <v>Y</v>
      </c>
      <c r="N50" s="163">
        <f>IF('input for RPA'!K50="","",'input for RPA'!K50)</f>
        <v>0.5</v>
      </c>
      <c r="O50" s="163">
        <f>IF('input for RPA'!L50="","",'input for RPA'!L50)</f>
      </c>
      <c r="P50" s="163" t="str">
        <f t="shared" si="4"/>
        <v>N</v>
      </c>
      <c r="Q50" s="13" t="str">
        <f t="shared" si="5"/>
        <v>No detected value of B, Step 7</v>
      </c>
      <c r="R50" s="163">
        <f>'input for RPA'!O50</f>
      </c>
      <c r="S50" s="204" t="str">
        <f t="shared" si="7"/>
        <v>No</v>
      </c>
      <c r="T50" s="205" t="str">
        <f t="shared" si="6"/>
        <v>Ud;MEC&lt;C &amp; B is ND</v>
      </c>
    </row>
    <row r="51" spans="1:20" ht="12.75">
      <c r="A51" s="10">
        <v>41</v>
      </c>
      <c r="B51" s="11" t="s">
        <v>57</v>
      </c>
      <c r="C51" s="139" t="str">
        <f>Criteria!C52</f>
        <v>No Criteria</v>
      </c>
      <c r="D51" s="163" t="str">
        <f>IF('input for RPA'!C51="","",'input for RPA'!C51)</f>
        <v>Y</v>
      </c>
      <c r="E51" s="163" t="str">
        <f>IF('input for RPA'!D51="","",'input for RPA'!D51)</f>
        <v>Y</v>
      </c>
      <c r="F51" s="163">
        <f>IF('input for RPA'!E51="","",'input for RPA'!E51)</f>
        <v>0.3</v>
      </c>
      <c r="G51" s="163">
        <f>IF('input for RPA'!F51="","",'input for RPA'!F51)</f>
      </c>
      <c r="H51" s="13" t="str">
        <f t="shared" si="3"/>
        <v>No Criteria</v>
      </c>
      <c r="I51" s="164" t="str">
        <f t="shared" si="8"/>
        <v>No Criteria</v>
      </c>
      <c r="J51" s="13" t="str">
        <f t="shared" si="9"/>
        <v>No Criteria</v>
      </c>
      <c r="K51" s="164"/>
      <c r="L51" s="163" t="str">
        <f>IF('input for RPA'!I51="","",'input for RPA'!I51)</f>
        <v>Y</v>
      </c>
      <c r="M51" s="163" t="str">
        <f>IF('input for RPA'!J51="","",'input for RPA'!J51)</f>
        <v>Y</v>
      </c>
      <c r="N51" s="163">
        <f>IF('input for RPA'!K51="","",'input for RPA'!K51)</f>
        <v>0.5</v>
      </c>
      <c r="O51" s="163">
        <f>IF('input for RPA'!L51="","",'input for RPA'!L51)</f>
      </c>
      <c r="P51" s="163" t="str">
        <f t="shared" si="4"/>
        <v>N</v>
      </c>
      <c r="Q51" s="13" t="str">
        <f t="shared" si="5"/>
        <v>No Criteria</v>
      </c>
      <c r="R51" s="163" t="str">
        <f>'input for RPA'!O51</f>
        <v>No Criteria</v>
      </c>
      <c r="S51" s="204" t="str">
        <f t="shared" si="7"/>
        <v>Uo</v>
      </c>
      <c r="T51" s="205" t="str">
        <f t="shared" si="6"/>
        <v>No Criteria</v>
      </c>
    </row>
    <row r="52" spans="1:20" ht="12.75">
      <c r="A52" s="10">
        <v>42</v>
      </c>
      <c r="B52" s="11" t="s">
        <v>58</v>
      </c>
      <c r="C52" s="139">
        <f>Criteria!C53</f>
        <v>0.6</v>
      </c>
      <c r="D52" s="163" t="str">
        <f>IF('input for RPA'!C52="","",'input for RPA'!C52)</f>
        <v>Y</v>
      </c>
      <c r="E52" s="163" t="str">
        <f>IF('input for RPA'!D52="","",'input for RPA'!D52)</f>
        <v>Y</v>
      </c>
      <c r="F52" s="163">
        <f>IF('input for RPA'!E52="","",'input for RPA'!E52)</f>
        <v>0.3</v>
      </c>
      <c r="G52" s="163">
        <f>IF('input for RPA'!F52="","",'input for RPA'!F52)</f>
      </c>
      <c r="H52" s="13" t="str">
        <f t="shared" si="3"/>
        <v>All ND, MDL&lt;C, MEC=MDL</v>
      </c>
      <c r="I52" s="164">
        <f t="shared" si="8"/>
        <v>0.3</v>
      </c>
      <c r="J52" s="13" t="str">
        <f t="shared" si="9"/>
        <v>MEC&lt;C, go to Step 5</v>
      </c>
      <c r="K52" s="164"/>
      <c r="L52" s="163" t="str">
        <f>IF('input for RPA'!I52="","",'input for RPA'!I52)</f>
        <v>Y</v>
      </c>
      <c r="M52" s="163" t="str">
        <f>IF('input for RPA'!J52="","",'input for RPA'!J52)</f>
        <v>Y</v>
      </c>
      <c r="N52" s="163">
        <f>IF('input for RPA'!K52="","",'input for RPA'!K52)</f>
        <v>0.05</v>
      </c>
      <c r="O52" s="163">
        <f>IF('input for RPA'!L52="","",'input for RPA'!L52)</f>
      </c>
      <c r="P52" s="163" t="str">
        <f t="shared" si="4"/>
        <v>N</v>
      </c>
      <c r="Q52" s="13" t="str">
        <f t="shared" si="5"/>
        <v>No detected value of B, Step 7</v>
      </c>
      <c r="R52" s="163">
        <f>'input for RPA'!O52</f>
      </c>
      <c r="S52" s="204" t="str">
        <f t="shared" si="7"/>
        <v>No</v>
      </c>
      <c r="T52" s="205" t="str">
        <f t="shared" si="6"/>
        <v>Ud;MEC&lt;C &amp; B is ND</v>
      </c>
    </row>
    <row r="53" spans="1:20" ht="12.75">
      <c r="A53" s="10">
        <v>43</v>
      </c>
      <c r="B53" s="11" t="s">
        <v>59</v>
      </c>
      <c r="C53" s="139">
        <f>Criteria!C54</f>
        <v>2.7</v>
      </c>
      <c r="D53" s="163" t="str">
        <f>IF('input for RPA'!C53="","",'input for RPA'!C53)</f>
        <v>Y</v>
      </c>
      <c r="E53" s="163" t="str">
        <f>IF('input for RPA'!D53="","",'input for RPA'!D53)</f>
        <v>Y</v>
      </c>
      <c r="F53" s="163">
        <f>IF('input for RPA'!E53="","",'input for RPA'!E53)</f>
        <v>0.3</v>
      </c>
      <c r="G53" s="163">
        <f>IF('input for RPA'!F53="","",'input for RPA'!F53)</f>
      </c>
      <c r="H53" s="13" t="str">
        <f t="shared" si="3"/>
        <v>All ND, MDL&lt;C, MEC=MDL</v>
      </c>
      <c r="I53" s="164">
        <f t="shared" si="8"/>
        <v>0.3</v>
      </c>
      <c r="J53" s="13" t="str">
        <f t="shared" si="9"/>
        <v>MEC&lt;C, go to Step 5</v>
      </c>
      <c r="K53" s="164"/>
      <c r="L53" s="163" t="str">
        <f>IF('input for RPA'!I53="","",'input for RPA'!I53)</f>
        <v>Y</v>
      </c>
      <c r="M53" s="163" t="str">
        <f>IF('input for RPA'!J53="","",'input for RPA'!J53)</f>
        <v>Y</v>
      </c>
      <c r="N53" s="163">
        <f>IF('input for RPA'!K53="","",'input for RPA'!K53)</f>
        <v>0.5</v>
      </c>
      <c r="O53" s="163">
        <f>IF('input for RPA'!L53="","",'input for RPA'!L53)</f>
      </c>
      <c r="P53" s="163" t="str">
        <f t="shared" si="4"/>
        <v>N</v>
      </c>
      <c r="Q53" s="13" t="str">
        <f t="shared" si="5"/>
        <v>No detected value of B, Step 7</v>
      </c>
      <c r="R53" s="163">
        <f>'input for RPA'!O53</f>
      </c>
      <c r="S53" s="204" t="str">
        <f t="shared" si="7"/>
        <v>No</v>
      </c>
      <c r="T53" s="205" t="str">
        <f t="shared" si="6"/>
        <v>Ud;MEC&lt;C &amp; B is ND</v>
      </c>
    </row>
    <row r="54" spans="1:20" ht="12.75">
      <c r="A54" s="10">
        <v>44</v>
      </c>
      <c r="B54" s="11" t="s">
        <v>60</v>
      </c>
      <c r="C54" s="139">
        <f>Criteria!C55</f>
        <v>2</v>
      </c>
      <c r="D54" s="163" t="str">
        <f>IF('input for RPA'!C54="","",'input for RPA'!C54)</f>
        <v>Y</v>
      </c>
      <c r="E54" s="163" t="str">
        <f>IF('input for RPA'!D54="","",'input for RPA'!D54)</f>
        <v>Y</v>
      </c>
      <c r="F54" s="163">
        <f>IF('input for RPA'!E54="","",'input for RPA'!E54)</f>
        <v>0.3</v>
      </c>
      <c r="G54" s="163">
        <f>IF('input for RPA'!F54="","",'input for RPA'!F54)</f>
      </c>
      <c r="H54" s="13" t="str">
        <f t="shared" si="3"/>
        <v>All ND, MDL&lt;C, MEC=MDL</v>
      </c>
      <c r="I54" s="164">
        <f t="shared" si="8"/>
        <v>0.3</v>
      </c>
      <c r="J54" s="13" t="str">
        <f t="shared" si="9"/>
        <v>MEC&lt;C, go to Step 5</v>
      </c>
      <c r="K54" s="164"/>
      <c r="L54" s="163" t="str">
        <f>IF('input for RPA'!I54="","",'input for RPA'!I54)</f>
        <v>Y</v>
      </c>
      <c r="M54" s="163" t="str">
        <f>IF('input for RPA'!J54="","",'input for RPA'!J54)</f>
        <v>Y</v>
      </c>
      <c r="N54" s="163">
        <f>IF('input for RPA'!K54="","",'input for RPA'!K54)</f>
        <v>0.5</v>
      </c>
      <c r="O54" s="163">
        <f>IF('input for RPA'!L54="","",'input for RPA'!L54)</f>
      </c>
      <c r="P54" s="163" t="str">
        <f t="shared" si="4"/>
        <v>N</v>
      </c>
      <c r="Q54" s="13" t="str">
        <f t="shared" si="5"/>
        <v>No detected value of B, Step 7</v>
      </c>
      <c r="R54" s="163">
        <f>'input for RPA'!O54</f>
      </c>
      <c r="S54" s="204" t="str">
        <f t="shared" si="7"/>
        <v>No</v>
      </c>
      <c r="T54" s="205" t="str">
        <f t="shared" si="6"/>
        <v>Ud;MEC&lt;C &amp; B is ND</v>
      </c>
    </row>
    <row r="55" spans="1:20" ht="12.75">
      <c r="A55" s="10">
        <v>45</v>
      </c>
      <c r="B55" s="11" t="s">
        <v>61</v>
      </c>
      <c r="C55" s="139">
        <f>Criteria!C56</f>
        <v>120</v>
      </c>
      <c r="D55" s="163" t="str">
        <f>IF('input for RPA'!C55="","",'input for RPA'!C55)</f>
        <v>Y</v>
      </c>
      <c r="E55" s="163" t="str">
        <f>IF('input for RPA'!D55="","",'input for RPA'!D55)</f>
        <v>Y</v>
      </c>
      <c r="F55" s="163">
        <f>IF('input for RPA'!E55="","",'input for RPA'!E55)</f>
        <v>5</v>
      </c>
      <c r="G55" s="163">
        <f>IF('input for RPA'!F55="","",'input for RPA'!F55)</f>
      </c>
      <c r="H55" s="13" t="str">
        <f t="shared" si="3"/>
        <v>All ND, MDL&lt;C, MEC=MDL</v>
      </c>
      <c r="I55" s="164">
        <f t="shared" si="8"/>
        <v>5</v>
      </c>
      <c r="J55" s="13" t="str">
        <f t="shared" si="9"/>
        <v>MEC&lt;C, go to Step 5</v>
      </c>
      <c r="K55" s="164"/>
      <c r="L55" s="163" t="str">
        <f>IF('input for RPA'!I55="","",'input for RPA'!I55)</f>
        <v>Y</v>
      </c>
      <c r="M55" s="163" t="str">
        <f>IF('input for RPA'!J55="","",'input for RPA'!J55)</f>
        <v>Y</v>
      </c>
      <c r="N55" s="163">
        <f>IF('input for RPA'!K55="","",'input for RPA'!K55)</f>
        <v>1.2</v>
      </c>
      <c r="O55" s="163">
        <f>IF('input for RPA'!L55="","",'input for RPA'!L55)</f>
      </c>
      <c r="P55" s="163" t="str">
        <f t="shared" si="4"/>
        <v>N</v>
      </c>
      <c r="Q55" s="13" t="str">
        <f t="shared" si="5"/>
        <v>No detected value of B, Step 7</v>
      </c>
      <c r="R55" s="163">
        <f>'input for RPA'!O55</f>
      </c>
      <c r="S55" s="204" t="str">
        <f t="shared" si="7"/>
        <v>No</v>
      </c>
      <c r="T55" s="205" t="str">
        <f t="shared" si="6"/>
        <v>Ud;MEC&lt;C &amp; B is ND</v>
      </c>
    </row>
    <row r="56" spans="1:20" ht="12.75">
      <c r="A56" s="10">
        <v>46</v>
      </c>
      <c r="B56" s="11" t="s">
        <v>62</v>
      </c>
      <c r="C56" s="139">
        <f>Criteria!C57</f>
        <v>93</v>
      </c>
      <c r="D56" s="163" t="str">
        <f>IF('input for RPA'!C56="","",'input for RPA'!C56)</f>
        <v>Y</v>
      </c>
      <c r="E56" s="163" t="str">
        <f>IF('input for RPA'!D56="","",'input for RPA'!D56)</f>
        <v>Y</v>
      </c>
      <c r="F56" s="163">
        <f>IF('input for RPA'!E56="","",'input for RPA'!E56)</f>
        <v>5</v>
      </c>
      <c r="G56" s="163">
        <f>IF('input for RPA'!F56="","",'input for RPA'!F56)</f>
      </c>
      <c r="H56" s="13" t="str">
        <f t="shared" si="3"/>
        <v>All ND, MDL&lt;C, MEC=MDL</v>
      </c>
      <c r="I56" s="164">
        <f t="shared" si="8"/>
        <v>5</v>
      </c>
      <c r="J56" s="13" t="str">
        <f t="shared" si="9"/>
        <v>MEC&lt;C, go to Step 5</v>
      </c>
      <c r="K56" s="164"/>
      <c r="L56" s="163" t="str">
        <f>IF('input for RPA'!I56="","",'input for RPA'!I56)</f>
        <v>Y</v>
      </c>
      <c r="M56" s="163" t="str">
        <f>IF('input for RPA'!J56="","",'input for RPA'!J56)</f>
        <v>Y</v>
      </c>
      <c r="N56" s="163">
        <f>IF('input for RPA'!K56="","",'input for RPA'!K56)</f>
        <v>1.3</v>
      </c>
      <c r="O56" s="163">
        <f>IF('input for RPA'!L56="","",'input for RPA'!L56)</f>
      </c>
      <c r="P56" s="163" t="str">
        <f t="shared" si="4"/>
        <v>N</v>
      </c>
      <c r="Q56" s="13" t="str">
        <f t="shared" si="5"/>
        <v>No detected value of B, Step 7</v>
      </c>
      <c r="R56" s="163">
        <f>'input for RPA'!O56</f>
      </c>
      <c r="S56" s="204" t="str">
        <f t="shared" si="7"/>
        <v>No</v>
      </c>
      <c r="T56" s="205" t="str">
        <f t="shared" si="6"/>
        <v>Ud;MEC&lt;C &amp; B is ND</v>
      </c>
    </row>
    <row r="57" spans="1:20" ht="12.75">
      <c r="A57" s="10">
        <v>47</v>
      </c>
      <c r="B57" s="11" t="s">
        <v>63</v>
      </c>
      <c r="C57" s="139">
        <f>Criteria!C58</f>
        <v>540</v>
      </c>
      <c r="D57" s="163" t="str">
        <f>IF('input for RPA'!C57="","",'input for RPA'!C57)</f>
        <v>Y</v>
      </c>
      <c r="E57" s="163" t="str">
        <f>IF('input for RPA'!D57="","",'input for RPA'!D57)</f>
        <v>Y</v>
      </c>
      <c r="F57" s="163">
        <f>IF('input for RPA'!E57="","",'input for RPA'!E57)</f>
        <v>2</v>
      </c>
      <c r="G57" s="163">
        <f>IF('input for RPA'!F57="","",'input for RPA'!F57)</f>
      </c>
      <c r="H57" s="13" t="str">
        <f t="shared" si="3"/>
        <v>All ND, MDL&lt;C, MEC=MDL</v>
      </c>
      <c r="I57" s="164">
        <f t="shared" si="8"/>
        <v>2</v>
      </c>
      <c r="J57" s="13" t="str">
        <f t="shared" si="9"/>
        <v>MEC&lt;C, go to Step 5</v>
      </c>
      <c r="K57" s="164"/>
      <c r="L57" s="163" t="str">
        <f>IF('input for RPA'!I57="","",'input for RPA'!I57)</f>
        <v>Y</v>
      </c>
      <c r="M57" s="163" t="str">
        <f>IF('input for RPA'!J57="","",'input for RPA'!J57)</f>
        <v>Y</v>
      </c>
      <c r="N57" s="163">
        <f>IF('input for RPA'!K57="","",'input for RPA'!K57)</f>
        <v>1.3</v>
      </c>
      <c r="O57" s="163">
        <f>IF('input for RPA'!L57="","",'input for RPA'!L57)</f>
      </c>
      <c r="P57" s="163" t="str">
        <f t="shared" si="4"/>
        <v>N</v>
      </c>
      <c r="Q57" s="13" t="str">
        <f t="shared" si="5"/>
        <v>No detected value of B, Step 7</v>
      </c>
      <c r="R57" s="163">
        <f>'input for RPA'!O57</f>
      </c>
      <c r="S57" s="204" t="str">
        <f t="shared" si="7"/>
        <v>No</v>
      </c>
      <c r="T57" s="205" t="str">
        <f t="shared" si="6"/>
        <v>Ud;MEC&lt;C &amp; B is ND</v>
      </c>
    </row>
    <row r="58" spans="1:20" ht="12.75">
      <c r="A58" s="10">
        <v>48</v>
      </c>
      <c r="B58" s="11" t="s">
        <v>64</v>
      </c>
      <c r="C58" s="139">
        <f>Criteria!C59</f>
        <v>13.4</v>
      </c>
      <c r="D58" s="163" t="str">
        <f>IF('input for RPA'!C58="","",'input for RPA'!C58)</f>
        <v>Y</v>
      </c>
      <c r="E58" s="163" t="str">
        <f>IF('input for RPA'!D58="","",'input for RPA'!D58)</f>
        <v>Y</v>
      </c>
      <c r="F58" s="163">
        <f>IF('input for RPA'!E58="","",'input for RPA'!E58)</f>
        <v>5</v>
      </c>
      <c r="G58" s="163">
        <f>IF('input for RPA'!F58="","",'input for RPA'!F58)</f>
      </c>
      <c r="H58" s="13" t="str">
        <f t="shared" si="3"/>
        <v>All ND, MDL&lt;C, MEC=MDL</v>
      </c>
      <c r="I58" s="164">
        <f t="shared" si="8"/>
        <v>5</v>
      </c>
      <c r="J58" s="13" t="str">
        <f t="shared" si="9"/>
        <v>MEC&lt;C, go to Step 5</v>
      </c>
      <c r="K58" s="164"/>
      <c r="L58" s="163" t="str">
        <f>IF('input for RPA'!I58="","",'input for RPA'!I58)</f>
        <v>Y</v>
      </c>
      <c r="M58" s="163" t="str">
        <f>IF('input for RPA'!J58="","",'input for RPA'!J58)</f>
        <v>Y</v>
      </c>
      <c r="N58" s="163">
        <f>IF('input for RPA'!K58="","",'input for RPA'!K58)</f>
        <v>1.2</v>
      </c>
      <c r="O58" s="163">
        <f>IF('input for RPA'!L58="","",'input for RPA'!L58)</f>
      </c>
      <c r="P58" s="163" t="str">
        <f t="shared" si="4"/>
        <v>N</v>
      </c>
      <c r="Q58" s="13" t="str">
        <f t="shared" si="5"/>
        <v>No detected value of B, Step 7</v>
      </c>
      <c r="R58" s="163">
        <f>'input for RPA'!O58</f>
      </c>
      <c r="S58" s="204" t="str">
        <f t="shared" si="7"/>
        <v>No</v>
      </c>
      <c r="T58" s="205" t="str">
        <f t="shared" si="6"/>
        <v>Ud;MEC&lt;C &amp; B is ND</v>
      </c>
    </row>
    <row r="59" spans="1:20" ht="12.75">
      <c r="A59" s="10">
        <v>49</v>
      </c>
      <c r="B59" s="11" t="s">
        <v>65</v>
      </c>
      <c r="C59" s="139">
        <f>Criteria!C60</f>
        <v>70</v>
      </c>
      <c r="D59" s="163" t="str">
        <f>IF('input for RPA'!C59="","",'input for RPA'!C59)</f>
        <v>Y</v>
      </c>
      <c r="E59" s="163" t="str">
        <f>IF('input for RPA'!D59="","",'input for RPA'!D59)</f>
        <v>Y</v>
      </c>
      <c r="F59" s="163">
        <f>IF('input for RPA'!E59="","",'input for RPA'!E59)</f>
        <v>5</v>
      </c>
      <c r="G59" s="163">
        <f>IF('input for RPA'!F59="","",'input for RPA'!F59)</f>
      </c>
      <c r="H59" s="13" t="str">
        <f t="shared" si="3"/>
        <v>All ND, MDL&lt;C, MEC=MDL</v>
      </c>
      <c r="I59" s="164">
        <f t="shared" si="8"/>
        <v>5</v>
      </c>
      <c r="J59" s="13" t="str">
        <f t="shared" si="9"/>
        <v>MEC&lt;C, go to Step 5</v>
      </c>
      <c r="K59" s="164"/>
      <c r="L59" s="163" t="str">
        <f>IF('input for RPA'!I59="","",'input for RPA'!I59)</f>
        <v>Y</v>
      </c>
      <c r="M59" s="163" t="str">
        <f>IF('input for RPA'!J59="","",'input for RPA'!J59)</f>
        <v>Y</v>
      </c>
      <c r="N59" s="163">
        <f>IF('input for RPA'!K59="","",'input for RPA'!K59)</f>
        <v>0.7</v>
      </c>
      <c r="O59" s="163">
        <f>IF('input for RPA'!L59="","",'input for RPA'!L59)</f>
      </c>
      <c r="P59" s="163" t="str">
        <f t="shared" si="4"/>
        <v>N</v>
      </c>
      <c r="Q59" s="13" t="str">
        <f t="shared" si="5"/>
        <v>No detected value of B, Step 7</v>
      </c>
      <c r="R59" s="163">
        <f>'input for RPA'!O59</f>
      </c>
      <c r="S59" s="204" t="str">
        <f t="shared" si="7"/>
        <v>No</v>
      </c>
      <c r="T59" s="205" t="str">
        <f t="shared" si="6"/>
        <v>Ud;MEC&lt;C &amp; B is ND</v>
      </c>
    </row>
    <row r="60" spans="1:20" ht="12.75">
      <c r="A60" s="10">
        <v>50</v>
      </c>
      <c r="B60" s="11" t="s">
        <v>66</v>
      </c>
      <c r="C60" s="139" t="str">
        <f>Criteria!C61</f>
        <v>No Criteria</v>
      </c>
      <c r="D60" s="163" t="str">
        <f>IF('input for RPA'!C60="","",'input for RPA'!C60)</f>
        <v>Y</v>
      </c>
      <c r="E60" s="163" t="str">
        <f>IF('input for RPA'!D60="","",'input for RPA'!D60)</f>
        <v>Y</v>
      </c>
      <c r="F60" s="163">
        <f>IF('input for RPA'!E60="","",'input for RPA'!E60)</f>
        <v>5</v>
      </c>
      <c r="G60" s="163">
        <f>IF('input for RPA'!F60="","",'input for RPA'!F60)</f>
      </c>
      <c r="H60" s="13" t="str">
        <f t="shared" si="3"/>
        <v>No Criteria</v>
      </c>
      <c r="I60" s="164" t="str">
        <f t="shared" si="8"/>
        <v>No Criteria</v>
      </c>
      <c r="J60" s="13" t="str">
        <f t="shared" si="9"/>
        <v>No Criteria</v>
      </c>
      <c r="K60" s="164"/>
      <c r="L60" s="163" t="str">
        <f>IF('input for RPA'!I60="","",'input for RPA'!I60)</f>
        <v>Y</v>
      </c>
      <c r="M60" s="163" t="str">
        <f>IF('input for RPA'!J60="","",'input for RPA'!J60)</f>
        <v>Y</v>
      </c>
      <c r="N60" s="163">
        <f>IF('input for RPA'!K60="","",'input for RPA'!K60)</f>
        <v>1.3</v>
      </c>
      <c r="O60" s="163">
        <f>IF('input for RPA'!L60="","",'input for RPA'!L60)</f>
      </c>
      <c r="P60" s="163" t="str">
        <f t="shared" si="4"/>
        <v>N</v>
      </c>
      <c r="Q60" s="13" t="str">
        <f t="shared" si="5"/>
        <v>No Criteria</v>
      </c>
      <c r="R60" s="163" t="str">
        <f>'input for RPA'!O60</f>
        <v>No Criteria</v>
      </c>
      <c r="S60" s="204" t="str">
        <f t="shared" si="7"/>
        <v>Uo</v>
      </c>
      <c r="T60" s="205" t="str">
        <f t="shared" si="6"/>
        <v>No Criteria</v>
      </c>
    </row>
    <row r="61" spans="1:20" ht="12.75">
      <c r="A61" s="10">
        <v>51</v>
      </c>
      <c r="B61" s="11" t="s">
        <v>67</v>
      </c>
      <c r="C61" s="139" t="str">
        <f>Criteria!C62</f>
        <v>No Criteria</v>
      </c>
      <c r="D61" s="163" t="str">
        <f>IF('input for RPA'!C61="","",'input for RPA'!C61)</f>
        <v>Y</v>
      </c>
      <c r="E61" s="163" t="str">
        <f>IF('input for RPA'!D61="","",'input for RPA'!D61)</f>
        <v>Y</v>
      </c>
      <c r="F61" s="163">
        <f>IF('input for RPA'!E61="","",'input for RPA'!E61)</f>
        <v>5</v>
      </c>
      <c r="G61" s="163">
        <f>IF('input for RPA'!F61="","",'input for RPA'!F61)</f>
      </c>
      <c r="H61" s="13" t="str">
        <f t="shared" si="3"/>
        <v>No Criteria</v>
      </c>
      <c r="I61" s="164" t="str">
        <f t="shared" si="8"/>
        <v>No Criteria</v>
      </c>
      <c r="J61" s="13" t="str">
        <f t="shared" si="9"/>
        <v>No Criteria</v>
      </c>
      <c r="K61" s="164"/>
      <c r="L61" s="163" t="str">
        <f>IF('input for RPA'!I61="","",'input for RPA'!I61)</f>
        <v>Y</v>
      </c>
      <c r="M61" s="163" t="str">
        <f>IF('input for RPA'!J61="","",'input for RPA'!J61)</f>
        <v>Y</v>
      </c>
      <c r="N61" s="163">
        <f>IF('input for RPA'!K61="","",'input for RPA'!K61)</f>
        <v>1.6</v>
      </c>
      <c r="O61" s="163">
        <f>IF('input for RPA'!L61="","",'input for RPA'!L61)</f>
      </c>
      <c r="P61" s="163" t="str">
        <f t="shared" si="4"/>
        <v>N</v>
      </c>
      <c r="Q61" s="13" t="str">
        <f t="shared" si="5"/>
        <v>No Criteria</v>
      </c>
      <c r="R61" s="163" t="str">
        <f>'input for RPA'!O61</f>
        <v>No Criteria</v>
      </c>
      <c r="S61" s="204" t="str">
        <f t="shared" si="7"/>
        <v>Uo</v>
      </c>
      <c r="T61" s="205" t="str">
        <f t="shared" si="6"/>
        <v>No Criteria</v>
      </c>
    </row>
    <row r="62" spans="1:20" ht="12.75">
      <c r="A62" s="10">
        <v>52</v>
      </c>
      <c r="B62" s="11" t="s">
        <v>68</v>
      </c>
      <c r="C62" s="139" t="str">
        <f>Criteria!C63</f>
        <v>No Criteria</v>
      </c>
      <c r="D62" s="163" t="str">
        <f>IF('input for RPA'!C62="","",'input for RPA'!C62)</f>
        <v>Y</v>
      </c>
      <c r="E62" s="163" t="str">
        <f>IF('input for RPA'!D62="","",'input for RPA'!D62)</f>
        <v>Y</v>
      </c>
      <c r="F62" s="163">
        <f>IF('input for RPA'!E62="","",'input for RPA'!E62)</f>
        <v>1</v>
      </c>
      <c r="G62" s="163">
        <f>IF('input for RPA'!F62="","",'input for RPA'!F62)</f>
      </c>
      <c r="H62" s="13" t="str">
        <f t="shared" si="3"/>
        <v>No Criteria</v>
      </c>
      <c r="I62" s="164" t="str">
        <f t="shared" si="8"/>
        <v>No Criteria</v>
      </c>
      <c r="J62" s="13" t="str">
        <f t="shared" si="9"/>
        <v>No Criteria</v>
      </c>
      <c r="K62" s="164"/>
      <c r="L62" s="163" t="str">
        <f>IF('input for RPA'!I62="","",'input for RPA'!I62)</f>
        <v>Y</v>
      </c>
      <c r="M62" s="163" t="str">
        <f>IF('input for RPA'!J62="","",'input for RPA'!J62)</f>
        <v>Y</v>
      </c>
      <c r="N62" s="163">
        <f>IF('input for RPA'!K62="","",'input for RPA'!K62)</f>
        <v>1.1</v>
      </c>
      <c r="O62" s="163">
        <f>IF('input for RPA'!L62="","",'input for RPA'!L62)</f>
      </c>
      <c r="P62" s="163" t="str">
        <f t="shared" si="4"/>
        <v>N</v>
      </c>
      <c r="Q62" s="13" t="str">
        <f t="shared" si="5"/>
        <v>No Criteria</v>
      </c>
      <c r="R62" s="163" t="str">
        <f>'input for RPA'!O62</f>
        <v>No Criteria</v>
      </c>
      <c r="S62" s="204" t="str">
        <f t="shared" si="7"/>
        <v>Uo</v>
      </c>
      <c r="T62" s="205" t="str">
        <f t="shared" si="6"/>
        <v>No Criteria</v>
      </c>
    </row>
    <row r="63" spans="1:20" ht="12.75">
      <c r="A63" s="10">
        <v>53</v>
      </c>
      <c r="B63" s="11" t="s">
        <v>69</v>
      </c>
      <c r="C63" s="141">
        <f>Criteria!C64</f>
        <v>0.28</v>
      </c>
      <c r="D63" s="163" t="str">
        <f>IF('input for RPA'!C63="","",'input for RPA'!C63)</f>
        <v>Y</v>
      </c>
      <c r="E63" s="163" t="str">
        <f>IF('input for RPA'!D63="","",'input for RPA'!D63)</f>
        <v>Y</v>
      </c>
      <c r="F63" s="163">
        <f>IF('input for RPA'!E63="","",'input for RPA'!E63)</f>
        <v>1</v>
      </c>
      <c r="G63" s="163">
        <f>IF('input for RPA'!F63="","",'input for RPA'!F63)</f>
      </c>
      <c r="H63" s="13" t="str">
        <f t="shared" si="3"/>
        <v>All ND, MinDL&gt;C, Go to Step 5, &amp; IM</v>
      </c>
      <c r="I63" s="164">
        <f t="shared" si="8"/>
      </c>
      <c r="J63" s="13">
        <f t="shared" si="9"/>
      </c>
      <c r="K63" s="164"/>
      <c r="L63" s="163" t="str">
        <f>IF('input for RPA'!I63="","",'input for RPA'!I63)</f>
        <v>Y</v>
      </c>
      <c r="M63" s="163" t="str">
        <f>IF('input for RPA'!J63="","",'input for RPA'!J63)</f>
        <v>Y</v>
      </c>
      <c r="N63" s="163">
        <f>IF('input for RPA'!K63="","",'input for RPA'!K63)</f>
        <v>1</v>
      </c>
      <c r="O63" s="163">
        <f>IF('input for RPA'!L63="","",'input for RPA'!L63)</f>
      </c>
      <c r="P63" s="163" t="str">
        <f t="shared" si="4"/>
        <v>Y</v>
      </c>
      <c r="Q63" s="13" t="str">
        <f t="shared" si="5"/>
        <v>No detected value of B, Step 7</v>
      </c>
      <c r="R63" s="163">
        <f>'input for RPA'!O63</f>
      </c>
      <c r="S63" s="204" t="str">
        <f t="shared" si="7"/>
        <v>No</v>
      </c>
      <c r="T63" s="205" t="str">
        <f t="shared" si="6"/>
        <v>UD; effluent data and B are ND</v>
      </c>
    </row>
    <row r="64" spans="1:20" ht="12.75">
      <c r="A64" s="10">
        <v>54</v>
      </c>
      <c r="B64" s="11" t="s">
        <v>70</v>
      </c>
      <c r="C64" s="139">
        <f>Criteria!C65</f>
        <v>21000</v>
      </c>
      <c r="D64" s="163" t="str">
        <f>IF('input for RPA'!C64="","",'input for RPA'!C64)</f>
        <v>Y</v>
      </c>
      <c r="E64" s="163" t="str">
        <f>IF('input for RPA'!D64="","",'input for RPA'!D64)</f>
        <v>N</v>
      </c>
      <c r="F64" s="163">
        <f>IF('input for RPA'!E64="","",'input for RPA'!E64)</f>
      </c>
      <c r="G64" s="163">
        <f>IF('input for RPA'!F64="","",'input for RPA'!F64)</f>
        <v>34</v>
      </c>
      <c r="H64" s="13">
        <f t="shared" si="3"/>
      </c>
      <c r="I64" s="164">
        <f t="shared" si="8"/>
        <v>34</v>
      </c>
      <c r="J64" s="13" t="str">
        <f t="shared" si="9"/>
        <v>MEC&lt;C, go to Step 5</v>
      </c>
      <c r="K64" s="164"/>
      <c r="L64" s="163" t="str">
        <f>IF('input for RPA'!I64="","",'input for RPA'!I64)</f>
        <v>Y</v>
      </c>
      <c r="M64" s="163" t="str">
        <f>IF('input for RPA'!J64="","",'input for RPA'!J64)</f>
        <v>Y</v>
      </c>
      <c r="N64" s="163">
        <f>IF('input for RPA'!K64="","",'input for RPA'!K64)</f>
        <v>1.3</v>
      </c>
      <c r="O64" s="163">
        <f>IF('input for RPA'!L64="","",'input for RPA'!L64)</f>
      </c>
      <c r="P64" s="163" t="str">
        <f t="shared" si="4"/>
        <v>N</v>
      </c>
      <c r="Q64" s="13" t="str">
        <f t="shared" si="5"/>
        <v>No detected value of B, Step 7</v>
      </c>
      <c r="R64" s="163">
        <f>'input for RPA'!O64</f>
      </c>
      <c r="S64" s="204" t="str">
        <f t="shared" si="7"/>
        <v>No</v>
      </c>
      <c r="T64" s="205" t="str">
        <f t="shared" si="6"/>
        <v>Ud;MEC&lt;C &amp; B is ND</v>
      </c>
    </row>
    <row r="65" spans="1:20" ht="12.75">
      <c r="A65" s="10">
        <v>55</v>
      </c>
      <c r="B65" s="11" t="s">
        <v>71</v>
      </c>
      <c r="C65" s="141">
        <f>Criteria!C66</f>
        <v>2.1</v>
      </c>
      <c r="D65" s="163" t="str">
        <f>IF('input for RPA'!C65="","",'input for RPA'!C65)</f>
        <v>Y</v>
      </c>
      <c r="E65" s="163" t="str">
        <f>IF('input for RPA'!D65="","",'input for RPA'!D65)</f>
        <v>Y</v>
      </c>
      <c r="F65" s="163">
        <f>IF('input for RPA'!E65="","",'input for RPA'!E65)</f>
        <v>5</v>
      </c>
      <c r="G65" s="163">
        <f>IF('input for RPA'!F65="","",'input for RPA'!F65)</f>
      </c>
      <c r="H65" s="13" t="str">
        <f t="shared" si="3"/>
        <v>All ND, MinDL&gt;C, Go to Step 5, &amp; IM</v>
      </c>
      <c r="I65" s="164">
        <f t="shared" si="8"/>
      </c>
      <c r="J65" s="13">
        <f t="shared" si="9"/>
      </c>
      <c r="K65" s="164"/>
      <c r="L65" s="163" t="str">
        <f>IF('input for RPA'!I65="","",'input for RPA'!I65)</f>
        <v>Y</v>
      </c>
      <c r="M65" s="163" t="str">
        <f>IF('input for RPA'!J65="","",'input for RPA'!J65)</f>
        <v>Y</v>
      </c>
      <c r="N65" s="163">
        <f>IF('input for RPA'!K65="","",'input for RPA'!K65)</f>
        <v>1.3</v>
      </c>
      <c r="O65" s="163">
        <f>IF('input for RPA'!L65="","",'input for RPA'!L65)</f>
      </c>
      <c r="P65" s="163" t="str">
        <f t="shared" si="4"/>
        <v>N</v>
      </c>
      <c r="Q65" s="13" t="str">
        <f t="shared" si="5"/>
        <v>No detected value of B, Step 7</v>
      </c>
      <c r="R65" s="163">
        <f>'input for RPA'!O65</f>
      </c>
      <c r="S65" s="204" t="str">
        <f t="shared" si="7"/>
        <v>No</v>
      </c>
      <c r="T65" s="205" t="str">
        <f t="shared" si="6"/>
        <v>UD; effluent data and B are ND</v>
      </c>
    </row>
    <row r="66" spans="1:20" ht="12.75">
      <c r="A66" s="10">
        <v>56</v>
      </c>
      <c r="B66" s="11" t="s">
        <v>72</v>
      </c>
      <c r="C66" s="139">
        <f>Criteria!C67</f>
        <v>1200</v>
      </c>
      <c r="D66" s="163" t="str">
        <f>IF('input for RPA'!C66="","",'input for RPA'!C66)</f>
        <v>Y</v>
      </c>
      <c r="E66" s="163" t="str">
        <f>IF('input for RPA'!D66="","",'input for RPA'!D66)</f>
        <v>Y</v>
      </c>
      <c r="F66" s="163">
        <f>IF('input for RPA'!E66="","",'input for RPA'!E66)</f>
        <v>5</v>
      </c>
      <c r="G66" s="163">
        <f>IF('input for RPA'!F66="","",'input for RPA'!F66)</f>
      </c>
      <c r="H66" s="13" t="str">
        <f t="shared" si="3"/>
        <v>All ND, MDL&lt;C, MEC=MDL</v>
      </c>
      <c r="I66" s="164">
        <f t="shared" si="8"/>
        <v>5</v>
      </c>
      <c r="J66" s="13" t="str">
        <f t="shared" si="9"/>
        <v>MEC&lt;C, go to Step 5</v>
      </c>
      <c r="K66" s="164"/>
      <c r="L66" s="163" t="str">
        <f>IF('input for RPA'!I66="","",'input for RPA'!I66)</f>
        <v>Y</v>
      </c>
      <c r="M66" s="163" t="str">
        <f>IF('input for RPA'!J66="","",'input for RPA'!J66)</f>
        <v>N</v>
      </c>
      <c r="N66" s="163">
        <f>IF('input for RPA'!K66="","",'input for RPA'!K66)</f>
      </c>
      <c r="O66" s="163">
        <f>IF('input for RPA'!L66="","",'input for RPA'!L66)</f>
        <v>0.005</v>
      </c>
      <c r="P66" s="163">
        <f t="shared" si="4"/>
      </c>
      <c r="Q66" s="13" t="str">
        <f t="shared" si="5"/>
        <v>B&lt;C, Step 7</v>
      </c>
      <c r="R66" s="163">
        <f>'input for RPA'!O66</f>
      </c>
      <c r="S66" s="204" t="str">
        <f t="shared" si="7"/>
        <v>No</v>
      </c>
      <c r="T66" s="205" t="str">
        <f t="shared" si="6"/>
        <v>MEC&lt;C &amp; B&lt;C</v>
      </c>
    </row>
    <row r="67" spans="1:20" ht="12.75">
      <c r="A67" s="10">
        <v>57</v>
      </c>
      <c r="B67" s="11" t="s">
        <v>73</v>
      </c>
      <c r="C67" s="139" t="str">
        <f>Criteria!C68</f>
        <v>No Criteria</v>
      </c>
      <c r="D67" s="163" t="str">
        <f>IF('input for RPA'!C67="","",'input for RPA'!C67)</f>
        <v>Y</v>
      </c>
      <c r="E67" s="163" t="str">
        <f>IF('input for RPA'!D67="","",'input for RPA'!D67)</f>
        <v>N</v>
      </c>
      <c r="F67" s="163">
        <f>IF('input for RPA'!E67="","",'input for RPA'!E67)</f>
      </c>
      <c r="G67" s="163">
        <f>IF('input for RPA'!F67="","",'input for RPA'!F67)</f>
        <v>0.2</v>
      </c>
      <c r="H67" s="13" t="str">
        <f t="shared" si="3"/>
        <v>No Criteria</v>
      </c>
      <c r="I67" s="164" t="str">
        <f t="shared" si="8"/>
        <v>No Criteria</v>
      </c>
      <c r="J67" s="13" t="str">
        <f t="shared" si="9"/>
        <v>No Criteria</v>
      </c>
      <c r="K67" s="164"/>
      <c r="L67" s="163" t="str">
        <f>IF('input for RPA'!I67="","",'input for RPA'!I67)</f>
        <v>Y</v>
      </c>
      <c r="M67" s="163" t="str">
        <f>IF('input for RPA'!J67="","",'input for RPA'!J67)</f>
        <v>N</v>
      </c>
      <c r="N67" s="163">
        <f>IF('input for RPA'!K67="","",'input for RPA'!K67)</f>
      </c>
      <c r="O67" s="163">
        <f>IF('input for RPA'!L67="","",'input for RPA'!L67)</f>
        <v>0.00012</v>
      </c>
      <c r="P67" s="163">
        <f t="shared" si="4"/>
      </c>
      <c r="Q67" s="13" t="str">
        <f t="shared" si="5"/>
        <v>No Criteria</v>
      </c>
      <c r="R67" s="163" t="str">
        <f>'input for RPA'!O67</f>
        <v>No Criteria</v>
      </c>
      <c r="S67" s="204" t="str">
        <f t="shared" si="7"/>
        <v>Uo</v>
      </c>
      <c r="T67" s="205" t="str">
        <f t="shared" si="6"/>
        <v>No Criteria</v>
      </c>
    </row>
    <row r="68" spans="1:20" ht="12.75">
      <c r="A68" s="10">
        <v>58</v>
      </c>
      <c r="B68" s="11" t="s">
        <v>74</v>
      </c>
      <c r="C68" s="139">
        <f>Criteria!C69</f>
        <v>9600</v>
      </c>
      <c r="D68" s="163" t="str">
        <f>IF('input for RPA'!C68="","",'input for RPA'!C68)</f>
        <v>Y</v>
      </c>
      <c r="E68" s="163" t="str">
        <f>IF('input for RPA'!D68="","",'input for RPA'!D68)</f>
        <v>Y</v>
      </c>
      <c r="F68" s="163">
        <f>IF('input for RPA'!E68="","",'input for RPA'!E68)</f>
        <v>0.3</v>
      </c>
      <c r="G68" s="163">
        <f>IF('input for RPA'!F68="","",'input for RPA'!F68)</f>
      </c>
      <c r="H68" s="13" t="str">
        <f t="shared" si="3"/>
        <v>All ND, MDL&lt;C, MEC=MDL</v>
      </c>
      <c r="I68" s="164">
        <f t="shared" si="8"/>
        <v>0.3</v>
      </c>
      <c r="J68" s="13" t="str">
        <f t="shared" si="9"/>
        <v>MEC&lt;C, go to Step 5</v>
      </c>
      <c r="K68" s="164"/>
      <c r="L68" s="163" t="str">
        <f>IF('input for RPA'!I68="","",'input for RPA'!I68)</f>
        <v>Y</v>
      </c>
      <c r="M68" s="163" t="str">
        <f>IF('input for RPA'!J68="","",'input for RPA'!J68)</f>
        <v>N</v>
      </c>
      <c r="N68" s="163">
        <f>IF('input for RPA'!K68="","",'input for RPA'!K68)</f>
      </c>
      <c r="O68" s="163">
        <f>IF('input for RPA'!L68="","",'input for RPA'!L68)</f>
        <v>0.0058</v>
      </c>
      <c r="P68" s="163">
        <f t="shared" si="4"/>
      </c>
      <c r="Q68" s="13" t="str">
        <f t="shared" si="5"/>
        <v>B&lt;C, Step 7</v>
      </c>
      <c r="R68" s="163">
        <f>'input for RPA'!O68</f>
      </c>
      <c r="S68" s="204" t="str">
        <f t="shared" si="7"/>
        <v>No</v>
      </c>
      <c r="T68" s="205" t="str">
        <f t="shared" si="6"/>
        <v>MEC&lt;C &amp; B&lt;C</v>
      </c>
    </row>
    <row r="69" spans="1:20" ht="12.75">
      <c r="A69" s="10">
        <v>59</v>
      </c>
      <c r="B69" s="11" t="s">
        <v>75</v>
      </c>
      <c r="C69" s="145">
        <f>Criteria!C70</f>
        <v>0.00012</v>
      </c>
      <c r="D69" s="163" t="str">
        <f>IF('input for RPA'!C69="","",'input for RPA'!C69)</f>
        <v>Y</v>
      </c>
      <c r="E69" s="163" t="str">
        <f>IF('input for RPA'!D69="","",'input for RPA'!D69)</f>
        <v>Y</v>
      </c>
      <c r="F69" s="163">
        <f>IF('input for RPA'!E69="","",'input for RPA'!E69)</f>
        <v>5</v>
      </c>
      <c r="G69" s="163">
        <f>IF('input for RPA'!F69="","",'input for RPA'!F69)</f>
      </c>
      <c r="H69" s="13" t="str">
        <f t="shared" si="3"/>
        <v>All ND, MinDL&gt;C, Go to Step 5, &amp; IM</v>
      </c>
      <c r="I69" s="164">
        <f t="shared" si="8"/>
      </c>
      <c r="J69" s="13">
        <f t="shared" si="9"/>
      </c>
      <c r="K69" s="164"/>
      <c r="L69" s="163" t="str">
        <f>IF('input for RPA'!I69="","",'input for RPA'!I69)</f>
        <v>Y</v>
      </c>
      <c r="M69" s="163" t="str">
        <f>IF('input for RPA'!J69="","",'input for RPA'!J69)</f>
        <v>Y</v>
      </c>
      <c r="N69" s="163">
        <f>IF('input for RPA'!K69="","",'input for RPA'!K69)</f>
        <v>0.0015</v>
      </c>
      <c r="O69" s="163">
        <f>IF('input for RPA'!L69="","",'input for RPA'!L69)</f>
      </c>
      <c r="P69" s="163" t="str">
        <f t="shared" si="4"/>
        <v>Y</v>
      </c>
      <c r="Q69" s="13" t="str">
        <f t="shared" si="5"/>
        <v>No detected value of B, Step 7</v>
      </c>
      <c r="R69" s="163">
        <f>'input for RPA'!O69</f>
      </c>
      <c r="S69" s="204" t="str">
        <f t="shared" si="7"/>
        <v>No</v>
      </c>
      <c r="T69" s="205" t="str">
        <f t="shared" si="6"/>
        <v>UD; effluent data and B are ND</v>
      </c>
    </row>
    <row r="70" spans="1:20" ht="12.75">
      <c r="A70" s="10">
        <v>60</v>
      </c>
      <c r="B70" s="11" t="s">
        <v>76</v>
      </c>
      <c r="C70" s="142">
        <f>Criteria!C71</f>
        <v>0.0044</v>
      </c>
      <c r="D70" s="163" t="str">
        <f>IF('input for RPA'!C70="","",'input for RPA'!C70)</f>
        <v>Y</v>
      </c>
      <c r="E70" s="163" t="str">
        <f>IF('input for RPA'!D70="","",'input for RPA'!D70)</f>
        <v>Y</v>
      </c>
      <c r="F70" s="163">
        <f>IF('input for RPA'!E70="","",'input for RPA'!E70)</f>
        <v>0.3</v>
      </c>
      <c r="G70" s="163">
        <f>IF('input for RPA'!F70="","",'input for RPA'!F70)</f>
      </c>
      <c r="H70" s="13" t="str">
        <f t="shared" si="3"/>
        <v>All ND, MinDL&gt;C, Go to Step 5, &amp; IM</v>
      </c>
      <c r="I70" s="164">
        <f t="shared" si="8"/>
      </c>
      <c r="J70" s="13">
        <f t="shared" si="9"/>
      </c>
      <c r="K70" s="164"/>
      <c r="L70" s="163" t="str">
        <f>IF('input for RPA'!I70="","",'input for RPA'!I70)</f>
        <v>Y</v>
      </c>
      <c r="M70" s="163" t="str">
        <f>IF('input for RPA'!J70="","",'input for RPA'!J70)</f>
        <v>N</v>
      </c>
      <c r="N70" s="163">
        <f>IF('input for RPA'!K70="","",'input for RPA'!K70)</f>
      </c>
      <c r="O70" s="163">
        <f>IF('input for RPA'!L70="","",'input for RPA'!L70)</f>
        <v>0.0011</v>
      </c>
      <c r="P70" s="163">
        <f t="shared" si="4"/>
      </c>
      <c r="Q70" s="13" t="str">
        <f t="shared" si="5"/>
        <v>B&lt;C, Step 7</v>
      </c>
      <c r="R70" s="163">
        <f>'input for RPA'!O70</f>
      </c>
      <c r="S70" s="204" t="str">
        <f t="shared" si="7"/>
        <v>No</v>
      </c>
      <c r="T70" s="205" t="str">
        <f t="shared" si="6"/>
        <v>UD; effluent data ND, MDL&gt;C &amp; B&lt;C</v>
      </c>
    </row>
    <row r="71" spans="1:20" ht="12.75">
      <c r="A71" s="10">
        <v>61</v>
      </c>
      <c r="B71" s="11" t="s">
        <v>77</v>
      </c>
      <c r="C71" s="142">
        <f>Criteria!C72</f>
        <v>0.0044</v>
      </c>
      <c r="D71" s="163" t="str">
        <f>IF('input for RPA'!C71="","",'input for RPA'!C71)</f>
        <v>Y</v>
      </c>
      <c r="E71" s="163" t="str">
        <f>IF('input for RPA'!D71="","",'input for RPA'!D71)</f>
        <v>Y</v>
      </c>
      <c r="F71" s="163">
        <f>IF('input for RPA'!E71="","",'input for RPA'!E71)</f>
        <v>0.3</v>
      </c>
      <c r="G71" s="163">
        <f>IF('input for RPA'!F71="","",'input for RPA'!F71)</f>
      </c>
      <c r="H71" s="13" t="str">
        <f t="shared" si="3"/>
        <v>All ND, MinDL&gt;C, Go to Step 5, &amp; IM</v>
      </c>
      <c r="I71" s="164">
        <f t="shared" si="8"/>
      </c>
      <c r="J71" s="13">
        <f t="shared" si="9"/>
      </c>
      <c r="K71" s="164"/>
      <c r="L71" s="163" t="str">
        <f>IF('input for RPA'!I71="","",'input for RPA'!I71)</f>
        <v>Y</v>
      </c>
      <c r="M71" s="163" t="str">
        <f>IF('input for RPA'!J71="","",'input for RPA'!J71)</f>
        <v>N</v>
      </c>
      <c r="N71" s="163">
        <f>IF('input for RPA'!K71="","",'input for RPA'!K71)</f>
      </c>
      <c r="O71" s="163">
        <f>IF('input for RPA'!L71="","",'input for RPA'!L71)</f>
        <v>0.00032</v>
      </c>
      <c r="P71" s="163">
        <f t="shared" si="4"/>
      </c>
      <c r="Q71" s="13" t="str">
        <f t="shared" si="5"/>
        <v>B&lt;C, Step 7</v>
      </c>
      <c r="R71" s="163">
        <f>'input for RPA'!O71</f>
      </c>
      <c r="S71" s="204" t="str">
        <f t="shared" si="7"/>
        <v>No</v>
      </c>
      <c r="T71" s="205" t="str">
        <f t="shared" si="6"/>
        <v>UD; effluent data ND, MDL&gt;C &amp; B&lt;C</v>
      </c>
    </row>
    <row r="72" spans="1:20" ht="12.75">
      <c r="A72" s="10">
        <v>62</v>
      </c>
      <c r="B72" s="11" t="s">
        <v>78</v>
      </c>
      <c r="C72" s="142">
        <f>Criteria!C73</f>
        <v>0.0044</v>
      </c>
      <c r="D72" s="163" t="str">
        <f>IF('input for RPA'!C72="","",'input for RPA'!C72)</f>
        <v>Y</v>
      </c>
      <c r="E72" s="163" t="str">
        <f>IF('input for RPA'!D72="","",'input for RPA'!D72)</f>
        <v>Y</v>
      </c>
      <c r="F72" s="163">
        <f>IF('input for RPA'!E72="","",'input for RPA'!E72)</f>
        <v>0.3</v>
      </c>
      <c r="G72" s="163">
        <f>IF('input for RPA'!F72="","",'input for RPA'!F72)</f>
      </c>
      <c r="H72" s="13" t="str">
        <f t="shared" si="3"/>
        <v>All ND, MinDL&gt;C, Go to Step 5, &amp; IM</v>
      </c>
      <c r="I72" s="164">
        <f t="shared" si="8"/>
      </c>
      <c r="J72" s="13">
        <f t="shared" si="9"/>
      </c>
      <c r="K72" s="164"/>
      <c r="L72" s="163" t="str">
        <f>IF('input for RPA'!I72="","",'input for RPA'!I72)</f>
        <v>Y</v>
      </c>
      <c r="M72" s="163" t="str">
        <f>IF('input for RPA'!J72="","",'input for RPA'!J72)</f>
        <v>N</v>
      </c>
      <c r="N72" s="163">
        <f>IF('input for RPA'!K72="","",'input for RPA'!K72)</f>
      </c>
      <c r="O72" s="163">
        <f>IF('input for RPA'!L72="","",'input for RPA'!L72)</f>
        <v>0.0019</v>
      </c>
      <c r="P72" s="163">
        <f t="shared" si="4"/>
      </c>
      <c r="Q72" s="13" t="str">
        <f t="shared" si="5"/>
        <v>B&lt;C, Step 7</v>
      </c>
      <c r="R72" s="163">
        <f>'input for RPA'!O72</f>
      </c>
      <c r="S72" s="204" t="str">
        <f t="shared" si="7"/>
        <v>No</v>
      </c>
      <c r="T72" s="205" t="str">
        <f t="shared" si="6"/>
        <v>UD; effluent data ND, MDL&gt;C &amp; B&lt;C</v>
      </c>
    </row>
    <row r="73" spans="1:20" ht="12.75">
      <c r="A73" s="10">
        <v>63</v>
      </c>
      <c r="B73" s="11" t="s">
        <v>79</v>
      </c>
      <c r="C73" s="139" t="str">
        <f>Criteria!C74</f>
        <v>No Criteria</v>
      </c>
      <c r="D73" s="163" t="str">
        <f>IF('input for RPA'!C73="","",'input for RPA'!C73)</f>
        <v>Y</v>
      </c>
      <c r="E73" s="163" t="str">
        <f>IF('input for RPA'!D73="","",'input for RPA'!D73)</f>
        <v>Y</v>
      </c>
      <c r="F73" s="163">
        <f>IF('input for RPA'!E73="","",'input for RPA'!E73)</f>
        <v>0.1</v>
      </c>
      <c r="G73" s="163">
        <f>IF('input for RPA'!F73="","",'input for RPA'!F73)</f>
      </c>
      <c r="H73" s="13" t="str">
        <f t="shared" si="3"/>
        <v>No Criteria</v>
      </c>
      <c r="I73" s="164" t="str">
        <f t="shared" si="8"/>
        <v>No Criteria</v>
      </c>
      <c r="J73" s="13" t="str">
        <f t="shared" si="9"/>
        <v>No Criteria</v>
      </c>
      <c r="K73" s="164"/>
      <c r="L73" s="163" t="str">
        <f>IF('input for RPA'!I73="","",'input for RPA'!I73)</f>
        <v>Y</v>
      </c>
      <c r="M73" s="163" t="str">
        <f>IF('input for RPA'!J73="","",'input for RPA'!J73)</f>
        <v>N</v>
      </c>
      <c r="N73" s="163">
        <f>IF('input for RPA'!K73="","",'input for RPA'!K73)</f>
      </c>
      <c r="O73" s="163">
        <f>IF('input for RPA'!L73="","",'input for RPA'!L73)</f>
        <v>0.00062</v>
      </c>
      <c r="P73" s="163">
        <f t="shared" si="4"/>
      </c>
      <c r="Q73" s="13" t="str">
        <f t="shared" si="5"/>
        <v>No Criteria</v>
      </c>
      <c r="R73" s="163" t="str">
        <f>'input for RPA'!O73</f>
        <v>No Criteria</v>
      </c>
      <c r="S73" s="204" t="str">
        <f t="shared" si="7"/>
        <v>Uo</v>
      </c>
      <c r="T73" s="205" t="str">
        <f t="shared" si="6"/>
        <v>No Criteria</v>
      </c>
    </row>
    <row r="74" spans="1:20" ht="12.75">
      <c r="A74" s="10">
        <v>64</v>
      </c>
      <c r="B74" s="11" t="s">
        <v>80</v>
      </c>
      <c r="C74" s="142">
        <f>Criteria!C75</f>
        <v>0.0044</v>
      </c>
      <c r="D74" s="163" t="str">
        <f>IF('input for RPA'!C74="","",'input for RPA'!C74)</f>
        <v>Y</v>
      </c>
      <c r="E74" s="163" t="str">
        <f>IF('input for RPA'!D74="","",'input for RPA'!D74)</f>
        <v>Y</v>
      </c>
      <c r="F74" s="163">
        <f>IF('input for RPA'!E74="","",'input for RPA'!E74)</f>
        <v>0.3</v>
      </c>
      <c r="G74" s="163">
        <f>IF('input for RPA'!F74="","",'input for RPA'!F74)</f>
      </c>
      <c r="H74" s="13" t="str">
        <f t="shared" si="3"/>
        <v>All ND, MinDL&gt;C, Go to Step 5, &amp; IM</v>
      </c>
      <c r="I74" s="164">
        <f aca="true" t="shared" si="10" ref="I74:I105">IF(C74="No Criteria","No Criteria",IF(D74="N","",IF(E74="N",G74,IF(H74="All ND, MDL&lt;C, MEC=MDL",F74,""))))</f>
      </c>
      <c r="J74" s="13">
        <f aca="true" t="shared" si="11" ref="J74:J105">IF(C74="No Criteria","No Criteria",IF(I74="","",IF(I74&gt;=C74,"MEC&gt;=C, Effluent Limits Required","MEC&lt;C, go to Step 5")))</f>
      </c>
      <c r="K74" s="164"/>
      <c r="L74" s="163" t="str">
        <f>IF('input for RPA'!I74="","",'input for RPA'!I74)</f>
        <v>Y</v>
      </c>
      <c r="M74" s="163" t="str">
        <f>IF('input for RPA'!J74="","",'input for RPA'!J74)</f>
        <v>N</v>
      </c>
      <c r="N74" s="163">
        <f>IF('input for RPA'!K74="","",'input for RPA'!K74)</f>
      </c>
      <c r="O74" s="163">
        <f>IF('input for RPA'!L74="","",'input for RPA'!L74)</f>
        <v>0.00093</v>
      </c>
      <c r="P74" s="163">
        <f t="shared" si="4"/>
      </c>
      <c r="Q74" s="13" t="str">
        <f t="shared" si="5"/>
        <v>B&lt;C, Step 7</v>
      </c>
      <c r="R74" s="163">
        <f>'input for RPA'!O74</f>
      </c>
      <c r="S74" s="204" t="str">
        <f t="shared" si="7"/>
        <v>No</v>
      </c>
      <c r="T74" s="205" t="str">
        <f t="shared" si="6"/>
        <v>UD; effluent data ND, MDL&gt;C &amp; B&lt;C</v>
      </c>
    </row>
    <row r="75" spans="1:20" ht="12.75">
      <c r="A75" s="10">
        <v>65</v>
      </c>
      <c r="B75" s="11" t="s">
        <v>81</v>
      </c>
      <c r="C75" s="139" t="str">
        <f>Criteria!C76</f>
        <v>No Criteria</v>
      </c>
      <c r="D75" s="163" t="str">
        <f>IF('input for RPA'!C75="","",'input for RPA'!C75)</f>
        <v>Y</v>
      </c>
      <c r="E75" s="163" t="str">
        <f>IF('input for RPA'!D75="","",'input for RPA'!D75)</f>
        <v>Y</v>
      </c>
      <c r="F75" s="163">
        <f>IF('input for RPA'!E75="","",'input for RPA'!E75)</f>
        <v>5</v>
      </c>
      <c r="G75" s="163">
        <f>IF('input for RPA'!F75="","",'input for RPA'!F75)</f>
      </c>
      <c r="H75" s="13" t="str">
        <f aca="true" t="shared" si="12" ref="H75:H130">IF(C75="No Criteria","No Criteria",IF(D75="N","No effluent data",IF(E75="N","",IF(F75&lt;C75,"All ND, MDL&lt;C, MEC=MDL","All ND, MinDL&gt;C, Go to Step 5, &amp; IM"))))</f>
        <v>No Criteria</v>
      </c>
      <c r="I75" s="164" t="str">
        <f t="shared" si="10"/>
        <v>No Criteria</v>
      </c>
      <c r="J75" s="13" t="str">
        <f t="shared" si="11"/>
        <v>No Criteria</v>
      </c>
      <c r="K75" s="164"/>
      <c r="L75" s="163" t="str">
        <f>IF('input for RPA'!I75="","",'input for RPA'!I75)</f>
        <v>Y</v>
      </c>
      <c r="M75" s="163" t="str">
        <f>IF('input for RPA'!J75="","",'input for RPA'!J75)</f>
        <v>Y</v>
      </c>
      <c r="N75" s="163">
        <f>IF('input for RPA'!K75="","",'input for RPA'!K75)</f>
        <v>0.3</v>
      </c>
      <c r="O75" s="163">
        <f>IF('input for RPA'!L75="","",'input for RPA'!L75)</f>
      </c>
      <c r="P75" s="163" t="str">
        <f aca="true" t="shared" si="13" ref="P75:P131">IF(N75="","",IF(N75&gt;C75,"Y","N"))</f>
        <v>N</v>
      </c>
      <c r="Q75" s="13" t="str">
        <f aca="true" t="shared" si="14" ref="Q75:Q131">IF(C75="No Criteria","No Criteria",IF(O75="","No detected value of B, Step 7",IF(O75&gt;C75,"B&gt;C, Effluent Limit Required","B&lt;C, Step 7")))</f>
        <v>No Criteria</v>
      </c>
      <c r="R75" s="163" t="str">
        <f>'input for RPA'!O75</f>
        <v>No Criteria</v>
      </c>
      <c r="S75" s="204" t="str">
        <f t="shared" si="7"/>
        <v>Uo</v>
      </c>
      <c r="T75" s="205" t="str">
        <f aca="true" t="shared" si="15" ref="T75:T131">IF(C75="No Criteria","No Criteria",IF(D75="N",IF(L75="N","no effluent data &amp; no B",IF(M75="Y","Ud, no effluent data &amp; B is ND",IF(O75&gt;C75,"B&gt;C","no effluent data &amp; B&lt;C"))),IF(H75="All ND, MinDL&gt;C, Go to Step 5, &amp; IM",IF(L75="N","MDL&gt;C &amp; No B",IF(M75="Y","UD; effluent data and B are ND",IF(O75&gt;C75,"B&gt;C","UD; effluent data ND, MDL&gt;C &amp; B&lt;C"))),IF(I75="No Criteria","No Criteria",IF(I75&gt;C75,"MEC&gt;C",IF(M75="N",IF(O75&gt;C75,"B&gt;C","MEC&lt;C &amp; B&lt;C"),"Ud;MEC&lt;C &amp; B is ND"))))))</f>
        <v>No Criteria</v>
      </c>
    </row>
    <row r="76" spans="1:20" ht="12.75">
      <c r="A76" s="10">
        <v>66</v>
      </c>
      <c r="B76" s="11" t="s">
        <v>82</v>
      </c>
      <c r="C76" s="141">
        <f>Criteria!C77</f>
        <v>0.031</v>
      </c>
      <c r="D76" s="163" t="str">
        <f>IF('input for RPA'!C76="","",'input for RPA'!C76)</f>
        <v>Y</v>
      </c>
      <c r="E76" s="163" t="str">
        <f>IF('input for RPA'!D76="","",'input for RPA'!D76)</f>
        <v>Y</v>
      </c>
      <c r="F76" s="163">
        <f>IF('input for RPA'!E76="","",'input for RPA'!E76)</f>
        <v>1</v>
      </c>
      <c r="G76" s="163">
        <f>IF('input for RPA'!F76="","",'input for RPA'!F76)</f>
      </c>
      <c r="H76" s="13" t="str">
        <f t="shared" si="12"/>
        <v>All ND, MinDL&gt;C, Go to Step 5, &amp; IM</v>
      </c>
      <c r="I76" s="164">
        <f t="shared" si="10"/>
      </c>
      <c r="J76" s="13">
        <f t="shared" si="11"/>
      </c>
      <c r="K76" s="164"/>
      <c r="L76" s="163" t="str">
        <f>IF('input for RPA'!I76="","",'input for RPA'!I76)</f>
        <v>Y</v>
      </c>
      <c r="M76" s="163" t="str">
        <f>IF('input for RPA'!J76="","",'input for RPA'!J76)</f>
        <v>Y</v>
      </c>
      <c r="N76" s="163">
        <f>IF('input for RPA'!K76="","",'input for RPA'!K76)</f>
        <v>0.3</v>
      </c>
      <c r="O76" s="163">
        <f>IF('input for RPA'!L76="","",'input for RPA'!L76)</f>
      </c>
      <c r="P76" s="163" t="str">
        <f t="shared" si="13"/>
        <v>Y</v>
      </c>
      <c r="Q76" s="13" t="str">
        <f t="shared" si="14"/>
        <v>No detected value of B, Step 7</v>
      </c>
      <c r="R76" s="163">
        <f>'input for RPA'!O76</f>
      </c>
      <c r="S76" s="204" t="str">
        <f t="shared" si="7"/>
        <v>No</v>
      </c>
      <c r="T76" s="205" t="str">
        <f t="shared" si="15"/>
        <v>UD; effluent data and B are ND</v>
      </c>
    </row>
    <row r="77" spans="1:20" ht="12.75">
      <c r="A77" s="10">
        <v>67</v>
      </c>
      <c r="B77" s="11" t="s">
        <v>83</v>
      </c>
      <c r="C77" s="139">
        <f>Criteria!C78</f>
        <v>1400</v>
      </c>
      <c r="D77" s="163" t="str">
        <f>IF('input for RPA'!C77="","",'input for RPA'!C77)</f>
        <v>Y</v>
      </c>
      <c r="E77" s="163" t="str">
        <f>IF('input for RPA'!D77="","",'input for RPA'!D77)</f>
        <v>Y</v>
      </c>
      <c r="F77" s="163">
        <f>IF('input for RPA'!E77="","",'input for RPA'!E77)</f>
        <v>2</v>
      </c>
      <c r="G77" s="163">
        <f>IF('input for RPA'!F77="","",'input for RPA'!F77)</f>
      </c>
      <c r="H77" s="13" t="str">
        <f t="shared" si="12"/>
        <v>All ND, MDL&lt;C, MEC=MDL</v>
      </c>
      <c r="I77" s="164">
        <f t="shared" si="10"/>
        <v>2</v>
      </c>
      <c r="J77" s="13" t="str">
        <f t="shared" si="11"/>
        <v>MEC&lt;C, go to Step 5</v>
      </c>
      <c r="K77" s="164"/>
      <c r="L77" s="163" t="str">
        <f>IF('input for RPA'!I77="","",'input for RPA'!I77)</f>
        <v>N</v>
      </c>
      <c r="M77" s="163">
        <f>IF('input for RPA'!J77="","",'input for RPA'!J77)</f>
      </c>
      <c r="N77" s="163">
        <f>IF('input for RPA'!K77="","",'input for RPA'!K77)</f>
      </c>
      <c r="O77" s="163">
        <f>IF('input for RPA'!L77="","",'input for RPA'!L77)</f>
      </c>
      <c r="P77" s="163">
        <f t="shared" si="13"/>
      </c>
      <c r="Q77" s="13" t="str">
        <f t="shared" si="14"/>
        <v>No detected value of B, Step 7</v>
      </c>
      <c r="R77" s="163">
        <f>'input for RPA'!O77</f>
      </c>
      <c r="S77" s="204" t="str">
        <f t="shared" si="7"/>
        <v>No</v>
      </c>
      <c r="T77" s="205" t="str">
        <f t="shared" si="15"/>
        <v>Ud;MEC&lt;C &amp; B is ND</v>
      </c>
    </row>
    <row r="78" spans="1:20" ht="12.75">
      <c r="A78" s="10">
        <v>68</v>
      </c>
      <c r="B78" s="11" t="s">
        <v>84</v>
      </c>
      <c r="C78" s="141">
        <f>Criteria!C79</f>
        <v>1.8</v>
      </c>
      <c r="D78" s="163" t="str">
        <f>IF('input for RPA'!C78="","",'input for RPA'!C78)</f>
        <v>Y</v>
      </c>
      <c r="E78" s="163" t="str">
        <f>IF('input for RPA'!D78="","",'input for RPA'!D78)</f>
        <v>N</v>
      </c>
      <c r="F78" s="163">
        <f>IF('input for RPA'!E78="","",'input for RPA'!E78)</f>
      </c>
      <c r="G78" s="163">
        <f>IF('input for RPA'!F78="","",'input for RPA'!F78)</f>
        <v>46</v>
      </c>
      <c r="H78" s="13">
        <f t="shared" si="12"/>
      </c>
      <c r="I78" s="164">
        <f t="shared" si="10"/>
        <v>46</v>
      </c>
      <c r="J78" s="13" t="str">
        <f t="shared" si="11"/>
        <v>MEC&gt;=C, Effluent Limits Required</v>
      </c>
      <c r="K78" s="164"/>
      <c r="L78" s="163" t="str">
        <f>IF('input for RPA'!I78="","",'input for RPA'!I78)</f>
        <v>Y</v>
      </c>
      <c r="M78" s="163" t="str">
        <f>IF('input for RPA'!J78="","",'input for RPA'!J78)</f>
        <v>Y</v>
      </c>
      <c r="N78" s="163">
        <f>IF('input for RPA'!K78="","",'input for RPA'!K78)</f>
        <v>10</v>
      </c>
      <c r="O78" s="163">
        <f>IF('input for RPA'!L78="","",'input for RPA'!L78)</f>
      </c>
      <c r="P78" s="163" t="str">
        <f t="shared" si="13"/>
        <v>Y</v>
      </c>
      <c r="Q78" s="13" t="str">
        <f t="shared" si="14"/>
        <v>No detected value of B, Step 7</v>
      </c>
      <c r="R78" s="163">
        <f>'input for RPA'!O78</f>
      </c>
      <c r="S78" s="204" t="str">
        <f t="shared" si="7"/>
        <v>Yes</v>
      </c>
      <c r="T78" s="205" t="str">
        <f t="shared" si="15"/>
        <v>MEC&gt;C</v>
      </c>
    </row>
    <row r="79" spans="1:20" ht="12.75">
      <c r="A79" s="10">
        <v>69</v>
      </c>
      <c r="B79" s="11" t="s">
        <v>85</v>
      </c>
      <c r="C79" s="139" t="str">
        <f>Criteria!C80</f>
        <v>No Criteria</v>
      </c>
      <c r="D79" s="163" t="str">
        <f>IF('input for RPA'!C79="","",'input for RPA'!C79)</f>
        <v>Y</v>
      </c>
      <c r="E79" s="163" t="str">
        <f>IF('input for RPA'!D79="","",'input for RPA'!D79)</f>
        <v>Y</v>
      </c>
      <c r="F79" s="163">
        <f>IF('input for RPA'!E79="","",'input for RPA'!E79)</f>
        <v>5</v>
      </c>
      <c r="G79" s="163">
        <f>IF('input for RPA'!F79="","",'input for RPA'!F79)</f>
      </c>
      <c r="H79" s="13" t="str">
        <f t="shared" si="12"/>
        <v>No Criteria</v>
      </c>
      <c r="I79" s="164" t="str">
        <f t="shared" si="10"/>
        <v>No Criteria</v>
      </c>
      <c r="J79" s="13" t="str">
        <f t="shared" si="11"/>
        <v>No Criteria</v>
      </c>
      <c r="K79" s="164"/>
      <c r="L79" s="163" t="str">
        <f>IF('input for RPA'!I79="","",'input for RPA'!I79)</f>
        <v>Y</v>
      </c>
      <c r="M79" s="163" t="str">
        <f>IF('input for RPA'!J79="","",'input for RPA'!J79)</f>
        <v>Y</v>
      </c>
      <c r="N79" s="163">
        <f>IF('input for RPA'!K79="","",'input for RPA'!K79)</f>
        <v>0.23</v>
      </c>
      <c r="O79" s="163">
        <f>IF('input for RPA'!L79="","",'input for RPA'!L79)</f>
      </c>
      <c r="P79" s="163" t="str">
        <f t="shared" si="13"/>
        <v>N</v>
      </c>
      <c r="Q79" s="13" t="str">
        <f t="shared" si="14"/>
        <v>No Criteria</v>
      </c>
      <c r="R79" s="163" t="str">
        <f>'input for RPA'!O79</f>
        <v>No Criteria</v>
      </c>
      <c r="S79" s="204" t="str">
        <f t="shared" si="7"/>
        <v>Uo</v>
      </c>
      <c r="T79" s="205" t="str">
        <f t="shared" si="15"/>
        <v>No Criteria</v>
      </c>
    </row>
    <row r="80" spans="1:20" ht="12.75">
      <c r="A80" s="10">
        <v>70</v>
      </c>
      <c r="B80" s="11" t="s">
        <v>86</v>
      </c>
      <c r="C80" s="139">
        <f>Criteria!C81</f>
        <v>3000</v>
      </c>
      <c r="D80" s="163" t="str">
        <f>IF('input for RPA'!C80="","",'input for RPA'!C80)</f>
        <v>Y</v>
      </c>
      <c r="E80" s="163" t="str">
        <f>IF('input for RPA'!D80="","",'input for RPA'!D80)</f>
        <v>Y</v>
      </c>
      <c r="F80" s="163">
        <f>IF('input for RPA'!E80="","",'input for RPA'!E80)</f>
        <v>5</v>
      </c>
      <c r="G80" s="163">
        <f>IF('input for RPA'!F80="","",'input for RPA'!F80)</f>
      </c>
      <c r="H80" s="13" t="str">
        <f t="shared" si="12"/>
        <v>All ND, MDL&lt;C, MEC=MDL</v>
      </c>
      <c r="I80" s="164">
        <f t="shared" si="10"/>
        <v>5</v>
      </c>
      <c r="J80" s="13" t="str">
        <f t="shared" si="11"/>
        <v>MEC&lt;C, go to Step 5</v>
      </c>
      <c r="K80" s="164"/>
      <c r="L80" s="163" t="str">
        <f>IF('input for RPA'!I80="","",'input for RPA'!I80)</f>
        <v>Y</v>
      </c>
      <c r="M80" s="163" t="str">
        <f>IF('input for RPA'!J80="","",'input for RPA'!J80)</f>
        <v>Y</v>
      </c>
      <c r="N80" s="163">
        <f>IF('input for RPA'!K80="","",'input for RPA'!K80)</f>
        <v>0.52</v>
      </c>
      <c r="O80" s="163">
        <f>IF('input for RPA'!L80="","",'input for RPA'!L80)</f>
      </c>
      <c r="P80" s="163" t="str">
        <f t="shared" si="13"/>
        <v>N</v>
      </c>
      <c r="Q80" s="13" t="str">
        <f t="shared" si="14"/>
        <v>No detected value of B, Step 7</v>
      </c>
      <c r="R80" s="163">
        <f>'input for RPA'!O80</f>
      </c>
      <c r="S80" s="204" t="str">
        <f t="shared" si="7"/>
        <v>No</v>
      </c>
      <c r="T80" s="205" t="str">
        <f t="shared" si="15"/>
        <v>Ud;MEC&lt;C &amp; B is ND</v>
      </c>
    </row>
    <row r="81" spans="1:20" ht="12.75">
      <c r="A81" s="10">
        <v>71</v>
      </c>
      <c r="B81" s="11" t="s">
        <v>87</v>
      </c>
      <c r="C81" s="139">
        <f>Criteria!C82</f>
        <v>1700</v>
      </c>
      <c r="D81" s="163" t="str">
        <f>IF('input for RPA'!C81="","",'input for RPA'!C81)</f>
        <v>Y</v>
      </c>
      <c r="E81" s="163" t="str">
        <f>IF('input for RPA'!D81="","",'input for RPA'!D81)</f>
        <v>Y</v>
      </c>
      <c r="F81" s="163">
        <f>IF('input for RPA'!E81="","",'input for RPA'!E81)</f>
        <v>5</v>
      </c>
      <c r="G81" s="163">
        <f>IF('input for RPA'!F81="","",'input for RPA'!F81)</f>
      </c>
      <c r="H81" s="13" t="str">
        <f t="shared" si="12"/>
        <v>All ND, MDL&lt;C, MEC=MDL</v>
      </c>
      <c r="I81" s="164">
        <f t="shared" si="10"/>
        <v>5</v>
      </c>
      <c r="J81" s="13" t="str">
        <f t="shared" si="11"/>
        <v>MEC&lt;C, go to Step 5</v>
      </c>
      <c r="K81" s="164"/>
      <c r="L81" s="163" t="str">
        <f>IF('input for RPA'!I81="","",'input for RPA'!I81)</f>
        <v>Y</v>
      </c>
      <c r="M81" s="163" t="str">
        <f>IF('input for RPA'!J81="","",'input for RPA'!J81)</f>
        <v>Y</v>
      </c>
      <c r="N81" s="163">
        <f>IF('input for RPA'!K81="","",'input for RPA'!K81)</f>
        <v>0.3</v>
      </c>
      <c r="O81" s="163">
        <f>IF('input for RPA'!L81="","",'input for RPA'!L81)</f>
      </c>
      <c r="P81" s="163" t="str">
        <f t="shared" si="13"/>
        <v>N</v>
      </c>
      <c r="Q81" s="13" t="str">
        <f t="shared" si="14"/>
        <v>No detected value of B, Step 7</v>
      </c>
      <c r="R81" s="163">
        <f>'input for RPA'!O81</f>
      </c>
      <c r="S81" s="204" t="str">
        <f t="shared" si="7"/>
        <v>No</v>
      </c>
      <c r="T81" s="205" t="str">
        <f t="shared" si="15"/>
        <v>Ud;MEC&lt;C &amp; B is ND</v>
      </c>
    </row>
    <row r="82" spans="1:20" ht="12.75">
      <c r="A82" s="10">
        <v>72</v>
      </c>
      <c r="B82" s="11" t="s">
        <v>88</v>
      </c>
      <c r="C82" s="139" t="str">
        <f>Criteria!C83</f>
        <v>No Criteria</v>
      </c>
      <c r="D82" s="163" t="str">
        <f>IF('input for RPA'!C82="","",'input for RPA'!C82)</f>
        <v>Y</v>
      </c>
      <c r="E82" s="163" t="str">
        <f>IF('input for RPA'!D82="","",'input for RPA'!D82)</f>
        <v>Y</v>
      </c>
      <c r="F82" s="163">
        <f>IF('input for RPA'!E82="","",'input for RPA'!E82)</f>
        <v>5</v>
      </c>
      <c r="G82" s="163">
        <f>IF('input for RPA'!F82="","",'input for RPA'!F82)</f>
      </c>
      <c r="H82" s="13" t="str">
        <f t="shared" si="12"/>
        <v>No Criteria</v>
      </c>
      <c r="I82" s="164" t="str">
        <f t="shared" si="10"/>
        <v>No Criteria</v>
      </c>
      <c r="J82" s="13" t="str">
        <f t="shared" si="11"/>
        <v>No Criteria</v>
      </c>
      <c r="K82" s="164"/>
      <c r="L82" s="163" t="str">
        <f>IF('input for RPA'!I82="","",'input for RPA'!I82)</f>
        <v>Y</v>
      </c>
      <c r="M82" s="163" t="str">
        <f>IF('input for RPA'!J82="","",'input for RPA'!J82)</f>
        <v>Y</v>
      </c>
      <c r="N82" s="163">
        <f>IF('input for RPA'!K82="","",'input for RPA'!K82)</f>
        <v>0.3</v>
      </c>
      <c r="O82" s="163">
        <f>IF('input for RPA'!L82="","",'input for RPA'!L82)</f>
      </c>
      <c r="P82" s="163" t="str">
        <f t="shared" si="13"/>
        <v>N</v>
      </c>
      <c r="Q82" s="13" t="str">
        <f t="shared" si="14"/>
        <v>No Criteria</v>
      </c>
      <c r="R82" s="163" t="str">
        <f>'input for RPA'!O82</f>
        <v>No Criteria</v>
      </c>
      <c r="S82" s="204" t="str">
        <f t="shared" si="7"/>
        <v>Uo</v>
      </c>
      <c r="T82" s="205" t="str">
        <f t="shared" si="15"/>
        <v>No Criteria</v>
      </c>
    </row>
    <row r="83" spans="1:20" ht="12.75">
      <c r="A83" s="10">
        <v>73</v>
      </c>
      <c r="B83" s="11" t="s">
        <v>89</v>
      </c>
      <c r="C83" s="142">
        <f>Criteria!C84</f>
        <v>0.0044</v>
      </c>
      <c r="D83" s="163" t="str">
        <f>IF('input for RPA'!C83="","",'input for RPA'!C83)</f>
        <v>Y</v>
      </c>
      <c r="E83" s="163" t="str">
        <f>IF('input for RPA'!D83="","",'input for RPA'!D83)</f>
        <v>Y</v>
      </c>
      <c r="F83" s="163">
        <f>IF('input for RPA'!E83="","",'input for RPA'!E83)</f>
        <v>0.3</v>
      </c>
      <c r="G83" s="163">
        <f>IF('input for RPA'!F83="","",'input for RPA'!F83)</f>
      </c>
      <c r="H83" s="13" t="str">
        <f t="shared" si="12"/>
        <v>All ND, MinDL&gt;C, Go to Step 5, &amp; IM</v>
      </c>
      <c r="I83" s="164">
        <f t="shared" si="10"/>
      </c>
      <c r="J83" s="13">
        <f t="shared" si="11"/>
      </c>
      <c r="K83" s="164"/>
      <c r="L83" s="163" t="str">
        <f>IF('input for RPA'!I83="","",'input for RPA'!I83)</f>
        <v>Y</v>
      </c>
      <c r="M83" s="163" t="str">
        <f>IF('input for RPA'!J83="","",'input for RPA'!J83)</f>
        <v>N</v>
      </c>
      <c r="N83" s="163">
        <f>IF('input for RPA'!K83="","",'input for RPA'!K83)</f>
      </c>
      <c r="O83" s="163">
        <f>IF('input for RPA'!L83="","",'input for RPA'!L83)</f>
        <v>0.001</v>
      </c>
      <c r="P83" s="163">
        <f t="shared" si="13"/>
      </c>
      <c r="Q83" s="13" t="str">
        <f t="shared" si="14"/>
        <v>B&lt;C, Step 7</v>
      </c>
      <c r="R83" s="163">
        <f>'input for RPA'!O83</f>
      </c>
      <c r="S83" s="204" t="str">
        <f t="shared" si="7"/>
        <v>No</v>
      </c>
      <c r="T83" s="205" t="str">
        <f t="shared" si="15"/>
        <v>UD; effluent data ND, MDL&gt;C &amp; B&lt;C</v>
      </c>
    </row>
    <row r="84" spans="1:20" ht="12.75">
      <c r="A84" s="10">
        <v>74</v>
      </c>
      <c r="B84" s="11" t="s">
        <v>90</v>
      </c>
      <c r="C84" s="142">
        <f>Criteria!C85</f>
        <v>0.0044</v>
      </c>
      <c r="D84" s="163" t="str">
        <f>IF('input for RPA'!C84="","",'input for RPA'!C84)</f>
        <v>Y</v>
      </c>
      <c r="E84" s="163" t="str">
        <f>IF('input for RPA'!D84="","",'input for RPA'!D84)</f>
        <v>Y</v>
      </c>
      <c r="F84" s="163">
        <f>IF('input for RPA'!E84="","",'input for RPA'!E84)</f>
        <v>0.1</v>
      </c>
      <c r="G84" s="163">
        <f>IF('input for RPA'!F84="","",'input for RPA'!F84)</f>
      </c>
      <c r="H84" s="13" t="str">
        <f t="shared" si="12"/>
        <v>All ND, MinDL&gt;C, Go to Step 5, &amp; IM</v>
      </c>
      <c r="I84" s="164">
        <f t="shared" si="10"/>
      </c>
      <c r="J84" s="13">
        <f t="shared" si="11"/>
      </c>
      <c r="K84" s="164"/>
      <c r="L84" s="163" t="str">
        <f>IF('input for RPA'!I84="","",'input for RPA'!I84)</f>
        <v>Y</v>
      </c>
      <c r="M84" s="163" t="str">
        <f>IF('input for RPA'!J84="","",'input for RPA'!J84)</f>
        <v>N</v>
      </c>
      <c r="N84" s="163">
        <f>IF('input for RPA'!K84="","",'input for RPA'!K84)</f>
      </c>
      <c r="O84" s="163">
        <f>IF('input for RPA'!L84="","",'input for RPA'!L84)</f>
        <v>0.00067</v>
      </c>
      <c r="P84" s="163">
        <f t="shared" si="13"/>
      </c>
      <c r="Q84" s="13" t="str">
        <f t="shared" si="14"/>
        <v>B&lt;C, Step 7</v>
      </c>
      <c r="R84" s="163">
        <f>'input for RPA'!O84</f>
      </c>
      <c r="S84" s="204" t="str">
        <f t="shared" si="7"/>
        <v>No</v>
      </c>
      <c r="T84" s="205" t="str">
        <f t="shared" si="15"/>
        <v>UD; effluent data ND, MDL&gt;C &amp; B&lt;C</v>
      </c>
    </row>
    <row r="85" spans="1:20" ht="12.75">
      <c r="A85" s="10">
        <v>75</v>
      </c>
      <c r="B85" s="11" t="s">
        <v>91</v>
      </c>
      <c r="C85" s="139">
        <f>Criteria!C86</f>
        <v>2700</v>
      </c>
      <c r="D85" s="163" t="str">
        <f>IF('input for RPA'!C85="","",'input for RPA'!C85)</f>
        <v>Y</v>
      </c>
      <c r="E85" s="163" t="str">
        <f>IF('input for RPA'!D85="","",'input for RPA'!D85)</f>
        <v>Y</v>
      </c>
      <c r="F85" s="163">
        <f>IF('input for RPA'!E85="","",'input for RPA'!E85)</f>
        <v>0.3</v>
      </c>
      <c r="G85" s="163">
        <f>IF('input for RPA'!F85="","",'input for RPA'!F85)</f>
      </c>
      <c r="H85" s="13" t="str">
        <f t="shared" si="12"/>
        <v>All ND, MDL&lt;C, MEC=MDL</v>
      </c>
      <c r="I85" s="164">
        <f t="shared" si="10"/>
        <v>0.3</v>
      </c>
      <c r="J85" s="13" t="str">
        <f t="shared" si="11"/>
        <v>MEC&lt;C, go to Step 5</v>
      </c>
      <c r="K85" s="164"/>
      <c r="L85" s="163" t="str">
        <f>IF('input for RPA'!I85="","",'input for RPA'!I85)</f>
        <v>Y</v>
      </c>
      <c r="M85" s="163" t="str">
        <f>IF('input for RPA'!J85="","",'input for RPA'!J85)</f>
        <v>Y</v>
      </c>
      <c r="N85" s="163">
        <f>IF('input for RPA'!K85="","",'input for RPA'!K85)</f>
        <v>0.8</v>
      </c>
      <c r="O85" s="163">
        <f>IF('input for RPA'!L85="","",'input for RPA'!L85)</f>
      </c>
      <c r="P85" s="163" t="str">
        <f t="shared" si="13"/>
        <v>N</v>
      </c>
      <c r="Q85" s="13" t="str">
        <f t="shared" si="14"/>
        <v>No detected value of B, Step 7</v>
      </c>
      <c r="R85" s="163">
        <f>'input for RPA'!O85</f>
      </c>
      <c r="S85" s="204" t="str">
        <f t="shared" si="7"/>
        <v>No</v>
      </c>
      <c r="T85" s="205" t="str">
        <f t="shared" si="15"/>
        <v>Ud;MEC&lt;C &amp; B is ND</v>
      </c>
    </row>
    <row r="86" spans="1:20" ht="12.75">
      <c r="A86" s="10">
        <v>76</v>
      </c>
      <c r="B86" s="11" t="s">
        <v>92</v>
      </c>
      <c r="C86" s="139">
        <f>Criteria!C87</f>
        <v>400</v>
      </c>
      <c r="D86" s="163" t="str">
        <f>IF('input for RPA'!C86="","",'input for RPA'!C86)</f>
        <v>Y</v>
      </c>
      <c r="E86" s="163" t="str">
        <f>IF('input for RPA'!D86="","",'input for RPA'!D86)</f>
        <v>Y</v>
      </c>
      <c r="F86" s="163">
        <f>IF('input for RPA'!E86="","",'input for RPA'!E86)</f>
        <v>0.3</v>
      </c>
      <c r="G86" s="163">
        <f>IF('input for RPA'!F86="","",'input for RPA'!F86)</f>
      </c>
      <c r="H86" s="13" t="str">
        <f t="shared" si="12"/>
        <v>All ND, MDL&lt;C, MEC=MDL</v>
      </c>
      <c r="I86" s="164">
        <f t="shared" si="10"/>
        <v>0.3</v>
      </c>
      <c r="J86" s="13" t="str">
        <f t="shared" si="11"/>
        <v>MEC&lt;C, go to Step 5</v>
      </c>
      <c r="K86" s="164"/>
      <c r="L86" s="163" t="str">
        <f>IF('input for RPA'!I86="","",'input for RPA'!I86)</f>
        <v>Y</v>
      </c>
      <c r="M86" s="163" t="str">
        <f>IF('input for RPA'!J86="","",'input for RPA'!J86)</f>
        <v>Y</v>
      </c>
      <c r="N86" s="163">
        <f>IF('input for RPA'!K86="","",'input for RPA'!K86)</f>
        <v>0.8</v>
      </c>
      <c r="O86" s="163">
        <f>IF('input for RPA'!L86="","",'input for RPA'!L86)</f>
      </c>
      <c r="P86" s="163" t="str">
        <f t="shared" si="13"/>
        <v>N</v>
      </c>
      <c r="Q86" s="13" t="str">
        <f t="shared" si="14"/>
        <v>No detected value of B, Step 7</v>
      </c>
      <c r="R86" s="163">
        <f>'input for RPA'!O86</f>
      </c>
      <c r="S86" s="204" t="str">
        <f t="shared" si="7"/>
        <v>No</v>
      </c>
      <c r="T86" s="205" t="str">
        <f t="shared" si="15"/>
        <v>Ud;MEC&lt;C &amp; B is ND</v>
      </c>
    </row>
    <row r="87" spans="1:20" ht="12.75">
      <c r="A87" s="10">
        <v>77</v>
      </c>
      <c r="B87" s="11" t="s">
        <v>93</v>
      </c>
      <c r="C87" s="139">
        <f>Criteria!C88</f>
        <v>400</v>
      </c>
      <c r="D87" s="163" t="str">
        <f>IF('input for RPA'!C87="","",'input for RPA'!C87)</f>
        <v>Y</v>
      </c>
      <c r="E87" s="163" t="str">
        <f>IF('input for RPA'!D87="","",'input for RPA'!D87)</f>
        <v>N</v>
      </c>
      <c r="F87" s="163">
        <f>IF('input for RPA'!E87="","",'input for RPA'!E87)</f>
      </c>
      <c r="G87" s="163">
        <f>IF('input for RPA'!F87="","",'input for RPA'!F87)</f>
        <v>0.7</v>
      </c>
      <c r="H87" s="13">
        <f t="shared" si="12"/>
      </c>
      <c r="I87" s="164">
        <f t="shared" si="10"/>
        <v>0.7</v>
      </c>
      <c r="J87" s="13" t="str">
        <f t="shared" si="11"/>
        <v>MEC&lt;C, go to Step 5</v>
      </c>
      <c r="K87" s="164"/>
      <c r="L87" s="163" t="str">
        <f>IF('input for RPA'!I87="","",'input for RPA'!I87)</f>
        <v>Y</v>
      </c>
      <c r="M87" s="163" t="str">
        <f>IF('input for RPA'!J87="","",'input for RPA'!J87)</f>
        <v>Y</v>
      </c>
      <c r="N87" s="163">
        <f>IF('input for RPA'!K87="","",'input for RPA'!K87)</f>
        <v>0.8</v>
      </c>
      <c r="O87" s="163">
        <f>IF('input for RPA'!L87="","",'input for RPA'!L87)</f>
      </c>
      <c r="P87" s="163" t="str">
        <f t="shared" si="13"/>
        <v>N</v>
      </c>
      <c r="Q87" s="13" t="str">
        <f t="shared" si="14"/>
        <v>No detected value of B, Step 7</v>
      </c>
      <c r="R87" s="163">
        <f>'input for RPA'!O87</f>
      </c>
      <c r="S87" s="204" t="str">
        <f t="shared" si="7"/>
        <v>No</v>
      </c>
      <c r="T87" s="205" t="str">
        <f t="shared" si="15"/>
        <v>Ud;MEC&lt;C &amp; B is ND</v>
      </c>
    </row>
    <row r="88" spans="1:20" ht="12.75">
      <c r="A88" s="10">
        <v>78</v>
      </c>
      <c r="B88" s="11" t="s">
        <v>94</v>
      </c>
      <c r="C88" s="142">
        <f>Criteria!C89</f>
        <v>0.04</v>
      </c>
      <c r="D88" s="163" t="str">
        <f>IF('input for RPA'!C88="","",'input for RPA'!C88)</f>
        <v>Y</v>
      </c>
      <c r="E88" s="163" t="str">
        <f>IF('input for RPA'!D88="","",'input for RPA'!D88)</f>
        <v>Y</v>
      </c>
      <c r="F88" s="163">
        <f>IF('input for RPA'!E88="","",'input for RPA'!E88)</f>
        <v>5</v>
      </c>
      <c r="G88" s="163">
        <f>IF('input for RPA'!F88="","",'input for RPA'!F88)</f>
      </c>
      <c r="H88" s="13" t="str">
        <f t="shared" si="12"/>
        <v>All ND, MinDL&gt;C, Go to Step 5, &amp; IM</v>
      </c>
      <c r="I88" s="164">
        <f t="shared" si="10"/>
      </c>
      <c r="J88" s="13">
        <f t="shared" si="11"/>
      </c>
      <c r="K88" s="164"/>
      <c r="L88" s="163" t="str">
        <f>IF('input for RPA'!I88="","",'input for RPA'!I88)</f>
        <v>Y</v>
      </c>
      <c r="M88" s="163" t="str">
        <f>IF('input for RPA'!J88="","",'input for RPA'!J88)</f>
        <v>Y</v>
      </c>
      <c r="N88" s="163">
        <f>IF('input for RPA'!K88="","",'input for RPA'!K88)</f>
        <v>0.004</v>
      </c>
      <c r="O88" s="163">
        <f>IF('input for RPA'!L88="","",'input for RPA'!L88)</f>
      </c>
      <c r="P88" s="163" t="str">
        <f t="shared" si="13"/>
        <v>N</v>
      </c>
      <c r="Q88" s="13" t="str">
        <f t="shared" si="14"/>
        <v>No detected value of B, Step 7</v>
      </c>
      <c r="R88" s="163">
        <f>'input for RPA'!O88</f>
      </c>
      <c r="S88" s="204" t="str">
        <f t="shared" si="7"/>
        <v>No</v>
      </c>
      <c r="T88" s="205" t="str">
        <f t="shared" si="15"/>
        <v>UD; effluent data and B are ND</v>
      </c>
    </row>
    <row r="89" spans="1:20" ht="12.75">
      <c r="A89" s="10">
        <v>79</v>
      </c>
      <c r="B89" s="11" t="s">
        <v>95</v>
      </c>
      <c r="C89" s="139">
        <f>Criteria!C90</f>
        <v>23000</v>
      </c>
      <c r="D89" s="163" t="str">
        <f>IF('input for RPA'!C89="","",'input for RPA'!C89)</f>
        <v>Y</v>
      </c>
      <c r="E89" s="163" t="str">
        <f>IF('input for RPA'!D89="","",'input for RPA'!D89)</f>
        <v>Y</v>
      </c>
      <c r="F89" s="163">
        <f>IF('input for RPA'!E89="","",'input for RPA'!E89)</f>
        <v>2</v>
      </c>
      <c r="G89" s="163">
        <f>IF('input for RPA'!F89="","",'input for RPA'!F89)</f>
      </c>
      <c r="H89" s="13" t="str">
        <f t="shared" si="12"/>
        <v>All ND, MDL&lt;C, MEC=MDL</v>
      </c>
      <c r="I89" s="164">
        <f t="shared" si="10"/>
        <v>2</v>
      </c>
      <c r="J89" s="13" t="str">
        <f t="shared" si="11"/>
        <v>MEC&lt;C, go to Step 5</v>
      </c>
      <c r="K89" s="164"/>
      <c r="L89" s="163" t="str">
        <f>IF('input for RPA'!I89="","",'input for RPA'!I89)</f>
        <v>Y</v>
      </c>
      <c r="M89" s="163" t="str">
        <f>IF('input for RPA'!J89="","",'input for RPA'!J89)</f>
        <v>Y</v>
      </c>
      <c r="N89" s="163">
        <f>IF('input for RPA'!K89="","",'input for RPA'!K89)</f>
        <v>0.24</v>
      </c>
      <c r="O89" s="163">
        <f>IF('input for RPA'!L89="","",'input for RPA'!L89)</f>
      </c>
      <c r="P89" s="163" t="str">
        <f t="shared" si="13"/>
        <v>N</v>
      </c>
      <c r="Q89" s="13" t="str">
        <f t="shared" si="14"/>
        <v>No detected value of B, Step 7</v>
      </c>
      <c r="R89" s="163">
        <f>'input for RPA'!O89</f>
      </c>
      <c r="S89" s="204" t="str">
        <f t="shared" si="7"/>
        <v>No</v>
      </c>
      <c r="T89" s="205" t="str">
        <f t="shared" si="15"/>
        <v>Ud;MEC&lt;C &amp; B is ND</v>
      </c>
    </row>
    <row r="90" spans="1:20" ht="12.75">
      <c r="A90" s="10">
        <v>80</v>
      </c>
      <c r="B90" s="11" t="s">
        <v>96</v>
      </c>
      <c r="C90" s="139">
        <f>Criteria!C91</f>
        <v>313000</v>
      </c>
      <c r="D90" s="163" t="str">
        <f>IF('input for RPA'!C90="","",'input for RPA'!C90)</f>
        <v>Y</v>
      </c>
      <c r="E90" s="163" t="str">
        <f>IF('input for RPA'!D90="","",'input for RPA'!D90)</f>
        <v>Y</v>
      </c>
      <c r="F90" s="163">
        <f>IF('input for RPA'!E90="","",'input for RPA'!E90)</f>
        <v>2</v>
      </c>
      <c r="G90" s="163">
        <f>IF('input for RPA'!F90="","",'input for RPA'!F90)</f>
      </c>
      <c r="H90" s="13" t="str">
        <f t="shared" si="12"/>
        <v>All ND, MDL&lt;C, MEC=MDL</v>
      </c>
      <c r="I90" s="164">
        <f t="shared" si="10"/>
        <v>2</v>
      </c>
      <c r="J90" s="13" t="str">
        <f t="shared" si="11"/>
        <v>MEC&lt;C, go to Step 5</v>
      </c>
      <c r="K90" s="164"/>
      <c r="L90" s="163" t="str">
        <f>IF('input for RPA'!I90="","",'input for RPA'!I90)</f>
        <v>Y</v>
      </c>
      <c r="M90" s="163" t="str">
        <f>IF('input for RPA'!J90="","",'input for RPA'!J90)</f>
        <v>Y</v>
      </c>
      <c r="N90" s="163">
        <f>IF('input for RPA'!K90="","",'input for RPA'!K90)</f>
        <v>0.24</v>
      </c>
      <c r="O90" s="163">
        <f>IF('input for RPA'!L90="","",'input for RPA'!L90)</f>
      </c>
      <c r="P90" s="163" t="str">
        <f t="shared" si="13"/>
        <v>N</v>
      </c>
      <c r="Q90" s="13" t="str">
        <f t="shared" si="14"/>
        <v>No detected value of B, Step 7</v>
      </c>
      <c r="R90" s="163">
        <f>'input for RPA'!O90</f>
      </c>
      <c r="S90" s="204" t="str">
        <f t="shared" si="7"/>
        <v>No</v>
      </c>
      <c r="T90" s="205" t="str">
        <f t="shared" si="15"/>
        <v>Ud;MEC&lt;C &amp; B is ND</v>
      </c>
    </row>
    <row r="91" spans="1:20" ht="12.75">
      <c r="A91" s="10">
        <v>81</v>
      </c>
      <c r="B91" s="11" t="s">
        <v>97</v>
      </c>
      <c r="C91" s="139">
        <f>Criteria!C92</f>
        <v>2700</v>
      </c>
      <c r="D91" s="163" t="str">
        <f>IF('input for RPA'!C91="","",'input for RPA'!C91)</f>
        <v>Y</v>
      </c>
      <c r="E91" s="163" t="str">
        <f>IF('input for RPA'!D91="","",'input for RPA'!D91)</f>
        <v>Y</v>
      </c>
      <c r="F91" s="163">
        <f>IF('input for RPA'!E91="","",'input for RPA'!E91)</f>
        <v>5</v>
      </c>
      <c r="G91" s="163">
        <f>IF('input for RPA'!F91="","",'input for RPA'!F91)</f>
      </c>
      <c r="H91" s="13" t="str">
        <f t="shared" si="12"/>
        <v>All ND, MDL&lt;C, MEC=MDL</v>
      </c>
      <c r="I91" s="164">
        <f t="shared" si="10"/>
        <v>5</v>
      </c>
      <c r="J91" s="13" t="str">
        <f t="shared" si="11"/>
        <v>MEC&lt;C, go to Step 5</v>
      </c>
      <c r="K91" s="164"/>
      <c r="L91" s="163" t="str">
        <f>IF('input for RPA'!I91="","",'input for RPA'!I91)</f>
        <v>Y</v>
      </c>
      <c r="M91" s="163" t="str">
        <f>IF('input for RPA'!J91="","",'input for RPA'!J91)</f>
        <v>N</v>
      </c>
      <c r="N91" s="163">
        <f>IF('input for RPA'!K91="","",'input for RPA'!K91)</f>
      </c>
      <c r="O91" s="163">
        <f>IF('input for RPA'!L91="","",'input for RPA'!L91)</f>
        <v>1.72</v>
      </c>
      <c r="P91" s="163">
        <f t="shared" si="13"/>
      </c>
      <c r="Q91" s="13" t="str">
        <f t="shared" si="14"/>
        <v>B&lt;C, Step 7</v>
      </c>
      <c r="R91" s="163">
        <f>'input for RPA'!O91</f>
      </c>
      <c r="S91" s="204" t="str">
        <f t="shared" si="7"/>
        <v>No</v>
      </c>
      <c r="T91" s="205" t="str">
        <f t="shared" si="15"/>
        <v>MEC&lt;C &amp; B&lt;C</v>
      </c>
    </row>
    <row r="92" spans="1:20" ht="12.75">
      <c r="A92" s="10">
        <v>82</v>
      </c>
      <c r="B92" s="11" t="s">
        <v>98</v>
      </c>
      <c r="C92" s="141">
        <f>Criteria!C93</f>
        <v>0.11</v>
      </c>
      <c r="D92" s="163" t="str">
        <f>IF('input for RPA'!C92="","",'input for RPA'!C92)</f>
        <v>Y</v>
      </c>
      <c r="E92" s="163" t="str">
        <f>IF('input for RPA'!D92="","",'input for RPA'!D92)</f>
        <v>Y</v>
      </c>
      <c r="F92" s="163">
        <f>IF('input for RPA'!E92="","",'input for RPA'!E92)</f>
        <v>5</v>
      </c>
      <c r="G92" s="163">
        <f>IF('input for RPA'!F92="","",'input for RPA'!F92)</f>
      </c>
      <c r="H92" s="13" t="str">
        <f t="shared" si="12"/>
        <v>All ND, MinDL&gt;C, Go to Step 5, &amp; IM</v>
      </c>
      <c r="I92" s="164">
        <f t="shared" si="10"/>
      </c>
      <c r="J92" s="13">
        <f t="shared" si="11"/>
      </c>
      <c r="K92" s="164"/>
      <c r="L92" s="163" t="str">
        <f>IF('input for RPA'!I92="","",'input for RPA'!I92)</f>
        <v>Y</v>
      </c>
      <c r="M92" s="163" t="str">
        <f>IF('input for RPA'!J92="","",'input for RPA'!J92)</f>
        <v>Y</v>
      </c>
      <c r="N92" s="163">
        <f>IF('input for RPA'!K92="","",'input for RPA'!K92)</f>
        <v>0.27</v>
      </c>
      <c r="O92" s="163">
        <f>IF('input for RPA'!L92="","",'input for RPA'!L92)</f>
      </c>
      <c r="P92" s="163" t="str">
        <f t="shared" si="13"/>
        <v>Y</v>
      </c>
      <c r="Q92" s="13" t="str">
        <f t="shared" si="14"/>
        <v>No detected value of B, Step 7</v>
      </c>
      <c r="R92" s="163">
        <f>'input for RPA'!O92</f>
      </c>
      <c r="S92" s="204" t="str">
        <f t="shared" si="7"/>
        <v>No</v>
      </c>
      <c r="T92" s="205" t="str">
        <f t="shared" si="15"/>
        <v>UD; effluent data and B are ND</v>
      </c>
    </row>
    <row r="93" spans="1:20" ht="12.75">
      <c r="A93" s="10">
        <v>83</v>
      </c>
      <c r="B93" s="11" t="s">
        <v>99</v>
      </c>
      <c r="C93" s="139" t="str">
        <f>Criteria!C94</f>
        <v>No Criteria</v>
      </c>
      <c r="D93" s="163" t="str">
        <f>IF('input for RPA'!C93="","",'input for RPA'!C93)</f>
        <v>Y</v>
      </c>
      <c r="E93" s="163" t="str">
        <f>IF('input for RPA'!D93="","",'input for RPA'!D93)</f>
        <v>Y</v>
      </c>
      <c r="F93" s="163">
        <f>IF('input for RPA'!E93="","",'input for RPA'!E93)</f>
        <v>5</v>
      </c>
      <c r="G93" s="163">
        <f>IF('input for RPA'!F93="","",'input for RPA'!F93)</f>
      </c>
      <c r="H93" s="13" t="str">
        <f t="shared" si="12"/>
        <v>No Criteria</v>
      </c>
      <c r="I93" s="164" t="str">
        <f t="shared" si="10"/>
        <v>No Criteria</v>
      </c>
      <c r="J93" s="13" t="str">
        <f t="shared" si="11"/>
        <v>No Criteria</v>
      </c>
      <c r="K93" s="164"/>
      <c r="L93" s="163" t="str">
        <f>IF('input for RPA'!I93="","",'input for RPA'!I93)</f>
        <v>Y</v>
      </c>
      <c r="M93" s="163" t="str">
        <f>IF('input for RPA'!J93="","",'input for RPA'!J93)</f>
        <v>Y</v>
      </c>
      <c r="N93" s="163">
        <f>IF('input for RPA'!K93="","",'input for RPA'!K93)</f>
        <v>0.29</v>
      </c>
      <c r="O93" s="163">
        <f>IF('input for RPA'!L93="","",'input for RPA'!L93)</f>
      </c>
      <c r="P93" s="163" t="str">
        <f t="shared" si="13"/>
        <v>N</v>
      </c>
      <c r="Q93" s="13" t="str">
        <f t="shared" si="14"/>
        <v>No Criteria</v>
      </c>
      <c r="R93" s="163" t="str">
        <f>'input for RPA'!O93</f>
        <v>No Criteria</v>
      </c>
      <c r="S93" s="204" t="str">
        <f t="shared" si="7"/>
        <v>Uo</v>
      </c>
      <c r="T93" s="205" t="str">
        <f t="shared" si="15"/>
        <v>No Criteria</v>
      </c>
    </row>
    <row r="94" spans="1:20" ht="12.75">
      <c r="A94" s="10">
        <v>84</v>
      </c>
      <c r="B94" s="11" t="s">
        <v>100</v>
      </c>
      <c r="C94" s="139" t="str">
        <f>Criteria!C95</f>
        <v>No Criteria</v>
      </c>
      <c r="D94" s="163" t="str">
        <f>IF('input for RPA'!C94="","",'input for RPA'!C94)</f>
        <v>Y</v>
      </c>
      <c r="E94" s="163" t="str">
        <f>IF('input for RPA'!D94="","",'input for RPA'!D94)</f>
        <v>Y</v>
      </c>
      <c r="F94" s="163">
        <f>IF('input for RPA'!E94="","",'input for RPA'!E94)</f>
        <v>5</v>
      </c>
      <c r="G94" s="163">
        <f>IF('input for RPA'!F94="","",'input for RPA'!F94)</f>
      </c>
      <c r="H94" s="13" t="str">
        <f t="shared" si="12"/>
        <v>No Criteria</v>
      </c>
      <c r="I94" s="164" t="str">
        <f t="shared" si="10"/>
        <v>No Criteria</v>
      </c>
      <c r="J94" s="13" t="str">
        <f t="shared" si="11"/>
        <v>No Criteria</v>
      </c>
      <c r="K94" s="164"/>
      <c r="L94" s="163" t="str">
        <f>IF('input for RPA'!I94="","",'input for RPA'!I94)</f>
        <v>Y</v>
      </c>
      <c r="M94" s="163" t="str">
        <f>IF('input for RPA'!J94="","",'input for RPA'!J94)</f>
        <v>Y</v>
      </c>
      <c r="N94" s="163">
        <f>IF('input for RPA'!K94="","",'input for RPA'!K94)</f>
        <v>0.38</v>
      </c>
      <c r="O94" s="163">
        <f>IF('input for RPA'!L94="","",'input for RPA'!L94)</f>
      </c>
      <c r="P94" s="163" t="str">
        <f t="shared" si="13"/>
        <v>N</v>
      </c>
      <c r="Q94" s="13" t="str">
        <f t="shared" si="14"/>
        <v>No Criteria</v>
      </c>
      <c r="R94" s="163" t="str">
        <f>'input for RPA'!O94</f>
        <v>No Criteria</v>
      </c>
      <c r="S94" s="204" t="str">
        <f aca="true" t="shared" si="16" ref="S94:S131">IF(C94="No Criteria","Uo",IF(D94="N",IF(L94="N","Ud",IF(M94="Y","No",IF(O94&gt;C94,"Yes","Ud"))),IF(H94="All ND, MinDL&gt;C, Go to Step 5, &amp; IM",IF(L94="N","No",IF(M94="Y","No",IF(O94&gt;C94,"Yes","No"))),IF(I94="No Criteria","Uo",IF(I94&gt;C94,"Yes",IF(M94="N",IF(O94&gt;C94,"Yes","No"),"No"))))))</f>
        <v>Uo</v>
      </c>
      <c r="T94" s="205" t="str">
        <f t="shared" si="15"/>
        <v>No Criteria</v>
      </c>
    </row>
    <row r="95" spans="1:20" ht="12.75">
      <c r="A95" s="10">
        <v>85</v>
      </c>
      <c r="B95" s="11" t="s">
        <v>101</v>
      </c>
      <c r="C95" s="141">
        <f>Criteria!C96</f>
        <v>0.04</v>
      </c>
      <c r="D95" s="163" t="str">
        <f>IF('input for RPA'!C95="","",'input for RPA'!C95)</f>
        <v>Y</v>
      </c>
      <c r="E95" s="163" t="str">
        <f>IF('input for RPA'!D95="","",'input for RPA'!D95)</f>
        <v>Y</v>
      </c>
      <c r="F95" s="163">
        <f>IF('input for RPA'!E95="","",'input for RPA'!E95)</f>
        <v>1</v>
      </c>
      <c r="G95" s="163">
        <f>IF('input for RPA'!F95="","",'input for RPA'!F95)</f>
      </c>
      <c r="H95" s="13" t="str">
        <f t="shared" si="12"/>
        <v>All ND, MinDL&gt;C, Go to Step 5, &amp; IM</v>
      </c>
      <c r="I95" s="164">
        <f t="shared" si="10"/>
      </c>
      <c r="J95" s="13">
        <f t="shared" si="11"/>
      </c>
      <c r="K95" s="164"/>
      <c r="L95" s="163" t="str">
        <f>IF('input for RPA'!I95="","",'input for RPA'!I95)</f>
        <v>Y</v>
      </c>
      <c r="M95" s="163" t="str">
        <f>IF('input for RPA'!J95="","",'input for RPA'!J95)</f>
        <v>N</v>
      </c>
      <c r="N95" s="163">
        <f>IF('input for RPA'!K95="","",'input for RPA'!K95)</f>
      </c>
      <c r="O95" s="163">
        <f>IF('input for RPA'!L95="","",'input for RPA'!L95)</f>
        <v>0.0087</v>
      </c>
      <c r="P95" s="163">
        <f t="shared" si="13"/>
      </c>
      <c r="Q95" s="13" t="str">
        <f t="shared" si="14"/>
        <v>B&lt;C, Step 7</v>
      </c>
      <c r="R95" s="163">
        <f>'input for RPA'!O95</f>
      </c>
      <c r="S95" s="204" t="str">
        <f t="shared" si="16"/>
        <v>No</v>
      </c>
      <c r="T95" s="205" t="str">
        <f t="shared" si="15"/>
        <v>UD; effluent data ND, MDL&gt;C &amp; B&lt;C</v>
      </c>
    </row>
    <row r="96" spans="1:20" ht="12.75">
      <c r="A96" s="10">
        <v>86</v>
      </c>
      <c r="B96" s="11" t="s">
        <v>102</v>
      </c>
      <c r="C96" s="139">
        <f>Criteria!C97</f>
        <v>300</v>
      </c>
      <c r="D96" s="163" t="str">
        <f>IF('input for RPA'!C96="","",'input for RPA'!C96)</f>
        <v>Y</v>
      </c>
      <c r="E96" s="163" t="str">
        <f>IF('input for RPA'!D96="","",'input for RPA'!D96)</f>
        <v>Y</v>
      </c>
      <c r="F96" s="163">
        <f>IF('input for RPA'!E96="","",'input for RPA'!E96)</f>
        <v>5</v>
      </c>
      <c r="G96" s="163">
        <f>IF('input for RPA'!F96="","",'input for RPA'!F96)</f>
      </c>
      <c r="H96" s="13" t="str">
        <f t="shared" si="12"/>
        <v>All ND, MDL&lt;C, MEC=MDL</v>
      </c>
      <c r="I96" s="164">
        <f t="shared" si="10"/>
        <v>5</v>
      </c>
      <c r="J96" s="13" t="str">
        <f t="shared" si="11"/>
        <v>MEC&lt;C, go to Step 5</v>
      </c>
      <c r="K96" s="164"/>
      <c r="L96" s="163" t="str">
        <f>IF('input for RPA'!I96="","",'input for RPA'!I96)</f>
        <v>Y</v>
      </c>
      <c r="M96" s="163" t="str">
        <f>IF('input for RPA'!J96="","",'input for RPA'!J96)</f>
        <v>N</v>
      </c>
      <c r="N96" s="163">
        <f>IF('input for RPA'!K96="","",'input for RPA'!K96)</f>
      </c>
      <c r="O96" s="163">
        <f>IF('input for RPA'!L96="","",'input for RPA'!L96)</f>
        <v>0.003</v>
      </c>
      <c r="P96" s="163">
        <f t="shared" si="13"/>
      </c>
      <c r="Q96" s="13" t="str">
        <f t="shared" si="14"/>
        <v>B&lt;C, Step 7</v>
      </c>
      <c r="R96" s="163">
        <f>'input for RPA'!O96</f>
      </c>
      <c r="S96" s="204" t="str">
        <f t="shared" si="16"/>
        <v>No</v>
      </c>
      <c r="T96" s="205" t="str">
        <f t="shared" si="15"/>
        <v>MEC&lt;C &amp; B&lt;C</v>
      </c>
    </row>
    <row r="97" spans="1:20" ht="12.75">
      <c r="A97" s="10">
        <v>87</v>
      </c>
      <c r="B97" s="11" t="s">
        <v>103</v>
      </c>
      <c r="C97" s="139">
        <f>Criteria!C98</f>
        <v>1300</v>
      </c>
      <c r="D97" s="163" t="str">
        <f>IF('input for RPA'!C97="","",'input for RPA'!C97)</f>
        <v>Y</v>
      </c>
      <c r="E97" s="163" t="str">
        <f>IF('input for RPA'!D97="","",'input for RPA'!D97)</f>
        <v>Y</v>
      </c>
      <c r="F97" s="163">
        <f>IF('input for RPA'!E97="","",'input for RPA'!E97)</f>
        <v>0.05</v>
      </c>
      <c r="G97" s="163">
        <f>IF('input for RPA'!F97="","",'input for RPA'!F97)</f>
      </c>
      <c r="H97" s="13" t="str">
        <f t="shared" si="12"/>
        <v>All ND, MDL&lt;C, MEC=MDL</v>
      </c>
      <c r="I97" s="164">
        <f t="shared" si="10"/>
        <v>0.05</v>
      </c>
      <c r="J97" s="13" t="str">
        <f t="shared" si="11"/>
        <v>MEC&lt;C, go to Step 5</v>
      </c>
      <c r="K97" s="164"/>
      <c r="L97" s="163" t="str">
        <f>IF('input for RPA'!I97="","",'input for RPA'!I97)</f>
        <v>Y</v>
      </c>
      <c r="M97" s="163" t="str">
        <f>IF('input for RPA'!J97="","",'input for RPA'!J97)</f>
        <v>N</v>
      </c>
      <c r="N97" s="163">
        <f>IF('input for RPA'!K97="","",'input for RPA'!K97)</f>
      </c>
      <c r="O97" s="163">
        <f>IF('input for RPA'!L97="","",'input for RPA'!L97)</f>
        <v>0.0021</v>
      </c>
      <c r="P97" s="163">
        <f t="shared" si="13"/>
      </c>
      <c r="Q97" s="13" t="str">
        <f t="shared" si="14"/>
        <v>B&lt;C, Step 7</v>
      </c>
      <c r="R97" s="163">
        <f>'input for RPA'!O97</f>
      </c>
      <c r="S97" s="204" t="str">
        <f t="shared" si="16"/>
        <v>No</v>
      </c>
      <c r="T97" s="205" t="str">
        <f t="shared" si="15"/>
        <v>MEC&lt;C &amp; B&lt;C</v>
      </c>
    </row>
    <row r="98" spans="1:20" ht="12.75">
      <c r="A98" s="10">
        <v>88</v>
      </c>
      <c r="B98" s="11" t="s">
        <v>104</v>
      </c>
      <c r="C98" s="145">
        <f>Criteria!C99</f>
        <v>0.00075</v>
      </c>
      <c r="D98" s="163" t="str">
        <f>IF('input for RPA'!C98="","",'input for RPA'!C98)</f>
        <v>Y</v>
      </c>
      <c r="E98" s="163" t="str">
        <f>IF('input for RPA'!D98="","",'input for RPA'!D98)</f>
        <v>Y</v>
      </c>
      <c r="F98" s="163">
        <f>IF('input for RPA'!E98="","",'input for RPA'!E98)</f>
        <v>1</v>
      </c>
      <c r="G98" s="163">
        <f>IF('input for RPA'!F98="","",'input for RPA'!F98)</f>
      </c>
      <c r="H98" s="13" t="str">
        <f t="shared" si="12"/>
        <v>All ND, MinDL&gt;C, Go to Step 5, &amp; IM</v>
      </c>
      <c r="I98" s="164">
        <f t="shared" si="10"/>
      </c>
      <c r="J98" s="13">
        <f t="shared" si="11"/>
      </c>
      <c r="K98" s="164"/>
      <c r="L98" s="163" t="str">
        <f>IF('input for RPA'!I98="","",'input for RPA'!I98)</f>
        <v>Y</v>
      </c>
      <c r="M98" s="163" t="str">
        <f>IF('input for RPA'!J98="","",'input for RPA'!J98)</f>
        <v>N</v>
      </c>
      <c r="N98" s="163">
        <f>IF('input for RPA'!K98="","",'input for RPA'!K98)</f>
      </c>
      <c r="O98" s="163">
        <f>IF('input for RPA'!L98="","",'input for RPA'!L98)</f>
        <v>5.3E-05</v>
      </c>
      <c r="P98" s="163">
        <f t="shared" si="13"/>
      </c>
      <c r="Q98" s="13" t="str">
        <f t="shared" si="14"/>
        <v>B&lt;C, Step 7</v>
      </c>
      <c r="R98" s="163">
        <f>'input for RPA'!O98</f>
      </c>
      <c r="S98" s="204" t="str">
        <f t="shared" si="16"/>
        <v>No</v>
      </c>
      <c r="T98" s="205" t="str">
        <f t="shared" si="15"/>
        <v>UD; effluent data ND, MDL&gt;C &amp; B&lt;C</v>
      </c>
    </row>
    <row r="99" spans="1:20" ht="12.75">
      <c r="A99" s="10">
        <v>89</v>
      </c>
      <c r="B99" s="11" t="s">
        <v>105</v>
      </c>
      <c r="C99" s="139">
        <f>Criteria!C100</f>
        <v>0.44</v>
      </c>
      <c r="D99" s="163" t="str">
        <f>IF('input for RPA'!C99="","",'input for RPA'!C99)</f>
        <v>Y</v>
      </c>
      <c r="E99" s="163" t="str">
        <f>IF('input for RPA'!D99="","",'input for RPA'!D99)</f>
        <v>Y</v>
      </c>
      <c r="F99" s="163">
        <f>IF('input for RPA'!E99="","",'input for RPA'!E99)</f>
        <v>1</v>
      </c>
      <c r="G99" s="163">
        <f>IF('input for RPA'!F99="","",'input for RPA'!F99)</f>
      </c>
      <c r="H99" s="13" t="str">
        <f t="shared" si="12"/>
        <v>All ND, MinDL&gt;C, Go to Step 5, &amp; IM</v>
      </c>
      <c r="I99" s="164">
        <f t="shared" si="10"/>
      </c>
      <c r="J99" s="13">
        <f t="shared" si="11"/>
      </c>
      <c r="K99" s="164"/>
      <c r="L99" s="163" t="str">
        <f>IF('input for RPA'!I99="","",'input for RPA'!I99)</f>
        <v>Y</v>
      </c>
      <c r="M99" s="163" t="str">
        <f>IF('input for RPA'!J99="","",'input for RPA'!J99)</f>
        <v>Y</v>
      </c>
      <c r="N99" s="163">
        <f>IF('input for RPA'!K99="","",'input for RPA'!K99)</f>
        <v>0.3</v>
      </c>
      <c r="O99" s="163">
        <f>IF('input for RPA'!L99="","",'input for RPA'!L99)</f>
      </c>
      <c r="P99" s="163" t="str">
        <f t="shared" si="13"/>
        <v>N</v>
      </c>
      <c r="Q99" s="13" t="str">
        <f t="shared" si="14"/>
        <v>No detected value of B, Step 7</v>
      </c>
      <c r="R99" s="163">
        <f>'input for RPA'!O99</f>
      </c>
      <c r="S99" s="204" t="str">
        <f t="shared" si="16"/>
        <v>No</v>
      </c>
      <c r="T99" s="205" t="str">
        <f t="shared" si="15"/>
        <v>UD; effluent data and B are ND</v>
      </c>
    </row>
    <row r="100" spans="1:20" ht="12.75">
      <c r="A100" s="10">
        <v>90</v>
      </c>
      <c r="B100" s="11" t="s">
        <v>106</v>
      </c>
      <c r="C100" s="139">
        <f>Criteria!C101</f>
        <v>240</v>
      </c>
      <c r="D100" s="163" t="str">
        <f>IF('input for RPA'!C100="","",'input for RPA'!C100)</f>
        <v>Y</v>
      </c>
      <c r="E100" s="163" t="str">
        <f>IF('input for RPA'!D100="","",'input for RPA'!D100)</f>
        <v>Y</v>
      </c>
      <c r="F100" s="163">
        <f>IF('input for RPA'!E100="","",'input for RPA'!E100)</f>
        <v>5</v>
      </c>
      <c r="G100" s="163">
        <f>IF('input for RPA'!F100="","",'input for RPA'!F100)</f>
      </c>
      <c r="H100" s="13" t="str">
        <f t="shared" si="12"/>
        <v>All ND, MDL&lt;C, MEC=MDL</v>
      </c>
      <c r="I100" s="164">
        <f t="shared" si="10"/>
        <v>5</v>
      </c>
      <c r="J100" s="13" t="str">
        <f t="shared" si="11"/>
        <v>MEC&lt;C, go to Step 5</v>
      </c>
      <c r="K100" s="164"/>
      <c r="L100" s="163" t="str">
        <f>IF('input for RPA'!I100="","",'input for RPA'!I100)</f>
        <v>Y</v>
      </c>
      <c r="M100" s="163" t="str">
        <f>IF('input for RPA'!J100="","",'input for RPA'!J100)</f>
        <v>Y</v>
      </c>
      <c r="N100" s="163">
        <f>IF('input for RPA'!K100="","",'input for RPA'!K100)</f>
        <v>0.31</v>
      </c>
      <c r="O100" s="163">
        <f>IF('input for RPA'!L100="","",'input for RPA'!L100)</f>
      </c>
      <c r="P100" s="163" t="str">
        <f t="shared" si="13"/>
        <v>N</v>
      </c>
      <c r="Q100" s="13" t="str">
        <f t="shared" si="14"/>
        <v>No detected value of B, Step 7</v>
      </c>
      <c r="R100" s="163">
        <f>'input for RPA'!O100</f>
      </c>
      <c r="S100" s="204" t="str">
        <f t="shared" si="16"/>
        <v>No</v>
      </c>
      <c r="T100" s="205" t="str">
        <f t="shared" si="15"/>
        <v>Ud;MEC&lt;C &amp; B is ND</v>
      </c>
    </row>
    <row r="101" spans="1:20" ht="12.75">
      <c r="A101" s="10">
        <v>91</v>
      </c>
      <c r="B101" s="11" t="s">
        <v>107</v>
      </c>
      <c r="C101" s="141">
        <f>Criteria!C102</f>
        <v>1.9</v>
      </c>
      <c r="D101" s="163" t="str">
        <f>IF('input for RPA'!C101="","",'input for RPA'!C101)</f>
        <v>Y</v>
      </c>
      <c r="E101" s="163" t="str">
        <f>IF('input for RPA'!D101="","",'input for RPA'!D101)</f>
        <v>Y</v>
      </c>
      <c r="F101" s="163">
        <f>IF('input for RPA'!E101="","",'input for RPA'!E101)</f>
        <v>1</v>
      </c>
      <c r="G101" s="163">
        <f>IF('input for RPA'!F101="","",'input for RPA'!F101)</f>
      </c>
      <c r="H101" s="13" t="str">
        <f t="shared" si="12"/>
        <v>All ND, MDL&lt;C, MEC=MDL</v>
      </c>
      <c r="I101" s="164">
        <f t="shared" si="10"/>
        <v>1</v>
      </c>
      <c r="J101" s="13" t="str">
        <f t="shared" si="11"/>
        <v>MEC&lt;C, go to Step 5</v>
      </c>
      <c r="K101" s="164"/>
      <c r="L101" s="163" t="str">
        <f>IF('input for RPA'!I101="","",'input for RPA'!I101)</f>
        <v>Y</v>
      </c>
      <c r="M101" s="163" t="str">
        <f>IF('input for RPA'!J101="","",'input for RPA'!J101)</f>
        <v>Y</v>
      </c>
      <c r="N101" s="163">
        <f>IF('input for RPA'!K101="","",'input for RPA'!K101)</f>
        <v>0.2</v>
      </c>
      <c r="O101" s="163">
        <f>IF('input for RPA'!L101="","",'input for RPA'!L101)</f>
      </c>
      <c r="P101" s="163" t="str">
        <f t="shared" si="13"/>
        <v>N</v>
      </c>
      <c r="Q101" s="13" t="str">
        <f t="shared" si="14"/>
        <v>No detected value of B, Step 7</v>
      </c>
      <c r="R101" s="163">
        <f>'input for RPA'!O101</f>
      </c>
      <c r="S101" s="204" t="str">
        <f t="shared" si="16"/>
        <v>No</v>
      </c>
      <c r="T101" s="205" t="str">
        <f t="shared" si="15"/>
        <v>Ud;MEC&lt;C &amp; B is ND</v>
      </c>
    </row>
    <row r="102" spans="1:20" ht="12.75">
      <c r="A102" s="10">
        <v>92</v>
      </c>
      <c r="B102" s="11" t="s">
        <v>108</v>
      </c>
      <c r="C102" s="142">
        <f>Criteria!C103</f>
        <v>0.0044</v>
      </c>
      <c r="D102" s="163" t="str">
        <f>IF('input for RPA'!C102="","",'input for RPA'!C102)</f>
        <v>Y</v>
      </c>
      <c r="E102" s="163" t="str">
        <f>IF('input for RPA'!D102="","",'input for RPA'!D102)</f>
        <v>Y</v>
      </c>
      <c r="F102" s="163">
        <f>IF('input for RPA'!E102="","",'input for RPA'!E102)</f>
        <v>0.05</v>
      </c>
      <c r="G102" s="163">
        <f>IF('input for RPA'!F102="","",'input for RPA'!F102)</f>
      </c>
      <c r="H102" s="13" t="str">
        <f t="shared" si="12"/>
        <v>All ND, MinDL&gt;C, Go to Step 5, &amp; IM</v>
      </c>
      <c r="I102" s="164">
        <f t="shared" si="10"/>
      </c>
      <c r="J102" s="13">
        <f t="shared" si="11"/>
      </c>
      <c r="K102" s="164"/>
      <c r="L102" s="163" t="str">
        <f>IF('input for RPA'!I102="","",'input for RPA'!I102)</f>
        <v>Y</v>
      </c>
      <c r="M102" s="163" t="str">
        <f>IF('input for RPA'!J102="","",'input for RPA'!J102)</f>
        <v>N</v>
      </c>
      <c r="N102" s="163">
        <f>IF('input for RPA'!K102="","",'input for RPA'!K102)</f>
      </c>
      <c r="O102" s="163">
        <f>IF('input for RPA'!L102="","",'input for RPA'!L102)</f>
        <v>0.0013</v>
      </c>
      <c r="P102" s="163">
        <f t="shared" si="13"/>
      </c>
      <c r="Q102" s="13" t="str">
        <f t="shared" si="14"/>
        <v>B&lt;C, Step 7</v>
      </c>
      <c r="R102" s="163">
        <f>'input for RPA'!O102</f>
      </c>
      <c r="S102" s="204" t="str">
        <f t="shared" si="16"/>
        <v>No</v>
      </c>
      <c r="T102" s="205" t="str">
        <f t="shared" si="15"/>
        <v>UD; effluent data ND, MDL&gt;C &amp; B&lt;C</v>
      </c>
    </row>
    <row r="103" spans="1:20" ht="12.75">
      <c r="A103" s="10">
        <v>93</v>
      </c>
      <c r="B103" s="11" t="s">
        <v>109</v>
      </c>
      <c r="C103" s="139">
        <f>Criteria!C104</f>
        <v>8.4</v>
      </c>
      <c r="D103" s="163" t="str">
        <f>IF('input for RPA'!C103="","",'input for RPA'!C103)</f>
        <v>Y</v>
      </c>
      <c r="E103" s="163" t="str">
        <f>IF('input for RPA'!D103="","",'input for RPA'!D103)</f>
        <v>Y</v>
      </c>
      <c r="F103" s="163">
        <f>IF('input for RPA'!E103="","",'input for RPA'!E103)</f>
        <v>1</v>
      </c>
      <c r="G103" s="163">
        <f>IF('input for RPA'!F103="","",'input for RPA'!F103)</f>
      </c>
      <c r="H103" s="13" t="str">
        <f t="shared" si="12"/>
        <v>All ND, MDL&lt;C, MEC=MDL</v>
      </c>
      <c r="I103" s="164">
        <f t="shared" si="10"/>
        <v>1</v>
      </c>
      <c r="J103" s="13" t="str">
        <f t="shared" si="11"/>
        <v>MEC&lt;C, go to Step 5</v>
      </c>
      <c r="K103" s="164"/>
      <c r="L103" s="163" t="str">
        <f>IF('input for RPA'!I103="","",'input for RPA'!I103)</f>
        <v>Y</v>
      </c>
      <c r="M103" s="163" t="str">
        <f>IF('input for RPA'!J103="","",'input for RPA'!J103)</f>
        <v>Y</v>
      </c>
      <c r="N103" s="163">
        <f>IF('input for RPA'!K103="","",'input for RPA'!K103)</f>
        <v>0.3</v>
      </c>
      <c r="O103" s="163">
        <f>IF('input for RPA'!L103="","",'input for RPA'!L103)</f>
      </c>
      <c r="P103" s="163" t="str">
        <f t="shared" si="13"/>
        <v>N</v>
      </c>
      <c r="Q103" s="13" t="str">
        <f t="shared" si="14"/>
        <v>No detected value of B, Step 7</v>
      </c>
      <c r="R103" s="163">
        <f>'input for RPA'!O103</f>
      </c>
      <c r="S103" s="204" t="str">
        <f t="shared" si="16"/>
        <v>No</v>
      </c>
      <c r="T103" s="205" t="str">
        <f t="shared" si="15"/>
        <v>Ud;MEC&lt;C &amp; B is ND</v>
      </c>
    </row>
    <row r="104" spans="1:20" ht="12.75">
      <c r="A104" s="10">
        <v>94</v>
      </c>
      <c r="B104" s="11" t="s">
        <v>110</v>
      </c>
      <c r="C104" s="139" t="str">
        <f>Criteria!C105</f>
        <v>No Criteria</v>
      </c>
      <c r="D104" s="163" t="str">
        <f>IF('input for RPA'!C104="","",'input for RPA'!C104)</f>
        <v>Y</v>
      </c>
      <c r="E104" s="163" t="str">
        <f>IF('input for RPA'!D104="","",'input for RPA'!D104)</f>
        <v>Y</v>
      </c>
      <c r="F104" s="163">
        <f>IF('input for RPA'!E104="","",'input for RPA'!E104)</f>
        <v>5</v>
      </c>
      <c r="G104" s="163">
        <f>IF('input for RPA'!F104="","",'input for RPA'!F104)</f>
      </c>
      <c r="H104" s="13" t="str">
        <f t="shared" si="12"/>
        <v>No Criteria</v>
      </c>
      <c r="I104" s="164" t="str">
        <f t="shared" si="10"/>
        <v>No Criteria</v>
      </c>
      <c r="J104" s="13" t="str">
        <f t="shared" si="11"/>
        <v>No Criteria</v>
      </c>
      <c r="K104" s="164"/>
      <c r="L104" s="163" t="str">
        <f>IF('input for RPA'!I104="","",'input for RPA'!I104)</f>
        <v>Y</v>
      </c>
      <c r="M104" s="163" t="str">
        <f>IF('input for RPA'!J104="","",'input for RPA'!J104)</f>
        <v>N</v>
      </c>
      <c r="N104" s="163">
        <f>IF('input for RPA'!K104="","",'input for RPA'!K104)</f>
      </c>
      <c r="O104" s="163">
        <f>IF('input for RPA'!L104="","",'input for RPA'!L104)</f>
        <v>0.0028</v>
      </c>
      <c r="P104" s="163">
        <f t="shared" si="13"/>
      </c>
      <c r="Q104" s="13" t="str">
        <f t="shared" si="14"/>
        <v>No Criteria</v>
      </c>
      <c r="R104" s="163" t="str">
        <f>'input for RPA'!O104</f>
        <v>No Criteria</v>
      </c>
      <c r="S104" s="204" t="str">
        <f t="shared" si="16"/>
        <v>Uo</v>
      </c>
      <c r="T104" s="205" t="str">
        <f t="shared" si="15"/>
        <v>No Criteria</v>
      </c>
    </row>
    <row r="105" spans="1:20" ht="12.75">
      <c r="A105" s="10">
        <v>95</v>
      </c>
      <c r="B105" s="11" t="s">
        <v>111</v>
      </c>
      <c r="C105" s="139">
        <f>Criteria!C106</f>
        <v>17</v>
      </c>
      <c r="D105" s="163" t="str">
        <f>IF('input for RPA'!C105="","",'input for RPA'!C105)</f>
        <v>Y</v>
      </c>
      <c r="E105" s="163" t="str">
        <f>IF('input for RPA'!D105="","",'input for RPA'!D105)</f>
        <v>Y</v>
      </c>
      <c r="F105" s="163">
        <f>IF('input for RPA'!E105="","",'input for RPA'!E105)</f>
        <v>1</v>
      </c>
      <c r="G105" s="163">
        <f>IF('input for RPA'!F105="","",'input for RPA'!F105)</f>
      </c>
      <c r="H105" s="13" t="str">
        <f t="shared" si="12"/>
        <v>All ND, MDL&lt;C, MEC=MDL</v>
      </c>
      <c r="I105" s="164">
        <f t="shared" si="10"/>
        <v>1</v>
      </c>
      <c r="J105" s="13" t="str">
        <f t="shared" si="11"/>
        <v>MEC&lt;C, go to Step 5</v>
      </c>
      <c r="K105" s="164"/>
      <c r="L105" s="163" t="str">
        <f>IF('input for RPA'!I105="","",'input for RPA'!I105)</f>
        <v>Y</v>
      </c>
      <c r="M105" s="163" t="str">
        <f>IF('input for RPA'!J105="","",'input for RPA'!J105)</f>
        <v>Y</v>
      </c>
      <c r="N105" s="163">
        <f>IF('input for RPA'!K105="","",'input for RPA'!K105)</f>
        <v>0.25</v>
      </c>
      <c r="O105" s="163">
        <f>IF('input for RPA'!L105="","",'input for RPA'!L105)</f>
      </c>
      <c r="P105" s="163" t="str">
        <f t="shared" si="13"/>
        <v>N</v>
      </c>
      <c r="Q105" s="13" t="str">
        <f t="shared" si="14"/>
        <v>No detected value of B, Step 7</v>
      </c>
      <c r="R105" s="163">
        <f>'input for RPA'!O105</f>
      </c>
      <c r="S105" s="204" t="str">
        <f t="shared" si="16"/>
        <v>No</v>
      </c>
      <c r="T105" s="205" t="str">
        <f t="shared" si="15"/>
        <v>Ud;MEC&lt;C &amp; B is ND</v>
      </c>
    </row>
    <row r="106" spans="1:20" ht="12.75">
      <c r="A106" s="10">
        <v>96</v>
      </c>
      <c r="B106" s="11" t="s">
        <v>112</v>
      </c>
      <c r="C106" s="141">
        <f>Criteria!C107</f>
        <v>0.00069</v>
      </c>
      <c r="D106" s="163" t="str">
        <f>IF('input for RPA'!C106="","",'input for RPA'!C106)</f>
        <v>Y</v>
      </c>
      <c r="E106" s="163" t="str">
        <f>IF('input for RPA'!D106="","",'input for RPA'!D106)</f>
        <v>Y</v>
      </c>
      <c r="F106" s="163">
        <f>IF('input for RPA'!E106="","",'input for RPA'!E106)</f>
        <v>5</v>
      </c>
      <c r="G106" s="163">
        <f>IF('input for RPA'!F106="","",'input for RPA'!F106)</f>
      </c>
      <c r="H106" s="13" t="str">
        <f t="shared" si="12"/>
        <v>All ND, MinDL&gt;C, Go to Step 5, &amp; IM</v>
      </c>
      <c r="I106" s="164">
        <f aca="true" t="shared" si="17" ref="I106:I130">IF(C106="No Criteria","No Criteria",IF(D106="N","",IF(E106="N",G106,IF(H106="All ND, MDL&lt;C, MEC=MDL",F106,""))))</f>
      </c>
      <c r="J106" s="13">
        <f aca="true" t="shared" si="18" ref="J106:J130">IF(C106="No Criteria","No Criteria",IF(I106="","",IF(I106&gt;=C106,"MEC&gt;=C, Effluent Limits Required","MEC&lt;C, go to Step 5")))</f>
      </c>
      <c r="K106" s="164"/>
      <c r="L106" s="163" t="str">
        <f>IF('input for RPA'!I106="","",'input for RPA'!I106)</f>
        <v>Y</v>
      </c>
      <c r="M106" s="163" t="str">
        <f>IF('input for RPA'!J106="","",'input for RPA'!J106)</f>
        <v>Y</v>
      </c>
      <c r="N106" s="163">
        <f>IF('input for RPA'!K106="","",'input for RPA'!K106)</f>
        <v>0.3</v>
      </c>
      <c r="O106" s="163">
        <f>IF('input for RPA'!L106="","",'input for RPA'!L106)</f>
      </c>
      <c r="P106" s="163" t="str">
        <f t="shared" si="13"/>
        <v>Y</v>
      </c>
      <c r="Q106" s="13" t="str">
        <f t="shared" si="14"/>
        <v>No detected value of B, Step 7</v>
      </c>
      <c r="R106" s="163">
        <f>'input for RPA'!O106</f>
      </c>
      <c r="S106" s="204" t="str">
        <f t="shared" si="16"/>
        <v>No</v>
      </c>
      <c r="T106" s="205" t="str">
        <f t="shared" si="15"/>
        <v>UD; effluent data and B are ND</v>
      </c>
    </row>
    <row r="107" spans="1:20" ht="12.75">
      <c r="A107" s="10">
        <v>97</v>
      </c>
      <c r="B107" s="11" t="s">
        <v>113</v>
      </c>
      <c r="C107" s="141">
        <f>Criteria!C108</f>
        <v>0.005</v>
      </c>
      <c r="D107" s="163" t="str">
        <f>IF('input for RPA'!C107="","",'input for RPA'!C107)</f>
        <v>Y</v>
      </c>
      <c r="E107" s="163" t="str">
        <f>IF('input for RPA'!D107="","",'input for RPA'!D107)</f>
        <v>Y</v>
      </c>
      <c r="F107" s="163">
        <f>IF('input for RPA'!E107="","",'input for RPA'!E107)</f>
        <v>5</v>
      </c>
      <c r="G107" s="163">
        <f>IF('input for RPA'!F107="","",'input for RPA'!F107)</f>
      </c>
      <c r="H107" s="13" t="str">
        <f t="shared" si="12"/>
        <v>All ND, MinDL&gt;C, Go to Step 5, &amp; IM</v>
      </c>
      <c r="I107" s="164">
        <f t="shared" si="17"/>
      </c>
      <c r="J107" s="13">
        <f t="shared" si="18"/>
      </c>
      <c r="K107" s="164"/>
      <c r="L107" s="163" t="str">
        <f>IF('input for RPA'!I107="","",'input for RPA'!I107)</f>
        <v>Y</v>
      </c>
      <c r="M107" s="163" t="str">
        <f>IF('input for RPA'!J107="","",'input for RPA'!J107)</f>
        <v>Y</v>
      </c>
      <c r="N107" s="163">
        <f>IF('input for RPA'!K107="","",'input for RPA'!K107)</f>
        <v>0.001</v>
      </c>
      <c r="O107" s="163">
        <f>IF('input for RPA'!L107="","",'input for RPA'!L107)</f>
      </c>
      <c r="P107" s="163" t="str">
        <f t="shared" si="13"/>
        <v>N</v>
      </c>
      <c r="Q107" s="13" t="str">
        <f t="shared" si="14"/>
        <v>No detected value of B, Step 7</v>
      </c>
      <c r="R107" s="163">
        <f>'input for RPA'!O107</f>
      </c>
      <c r="S107" s="204" t="str">
        <f t="shared" si="16"/>
        <v>No</v>
      </c>
      <c r="T107" s="205" t="str">
        <f t="shared" si="15"/>
        <v>UD; effluent data and B are ND</v>
      </c>
    </row>
    <row r="108" spans="1:20" ht="12.75">
      <c r="A108" s="10">
        <v>98</v>
      </c>
      <c r="B108" s="11" t="s">
        <v>114</v>
      </c>
      <c r="C108" s="139">
        <f>Criteria!C109</f>
        <v>5</v>
      </c>
      <c r="D108" s="163" t="str">
        <f>IF('input for RPA'!C108="","",'input for RPA'!C108)</f>
        <v>Y</v>
      </c>
      <c r="E108" s="163" t="str">
        <f>IF('input for RPA'!D108="","",'input for RPA'!D108)</f>
        <v>Y</v>
      </c>
      <c r="F108" s="163">
        <f>IF('input for RPA'!E108="","",'input for RPA'!E108)</f>
        <v>1</v>
      </c>
      <c r="G108" s="163">
        <f>IF('input for RPA'!F108="","",'input for RPA'!F108)</f>
      </c>
      <c r="H108" s="13" t="str">
        <f t="shared" si="12"/>
        <v>All ND, MDL&lt;C, MEC=MDL</v>
      </c>
      <c r="I108" s="164">
        <f t="shared" si="17"/>
        <v>1</v>
      </c>
      <c r="J108" s="13" t="str">
        <f t="shared" si="18"/>
        <v>MEC&lt;C, go to Step 5</v>
      </c>
      <c r="K108" s="164"/>
      <c r="L108" s="163" t="str">
        <f>IF('input for RPA'!I108="","",'input for RPA'!I108)</f>
        <v>Y</v>
      </c>
      <c r="M108" s="163" t="str">
        <f>IF('input for RPA'!J108="","",'input for RPA'!J108)</f>
        <v>Y</v>
      </c>
      <c r="N108" s="163">
        <f>IF('input for RPA'!K108="","",'input for RPA'!K108)</f>
        <v>0.001</v>
      </c>
      <c r="O108" s="163">
        <f>IF('input for RPA'!L108="","",'input for RPA'!L108)</f>
      </c>
      <c r="P108" s="163" t="str">
        <f t="shared" si="13"/>
        <v>N</v>
      </c>
      <c r="Q108" s="13" t="str">
        <f t="shared" si="14"/>
        <v>No detected value of B, Step 7</v>
      </c>
      <c r="R108" s="163">
        <f>'input for RPA'!O108</f>
      </c>
      <c r="S108" s="204" t="str">
        <f t="shared" si="16"/>
        <v>No</v>
      </c>
      <c r="T108" s="205" t="str">
        <f t="shared" si="15"/>
        <v>Ud;MEC&lt;C &amp; B is ND</v>
      </c>
    </row>
    <row r="109" spans="1:20" ht="12.75">
      <c r="A109" s="10">
        <v>99</v>
      </c>
      <c r="B109" s="11" t="s">
        <v>115</v>
      </c>
      <c r="C109" s="139" t="str">
        <f>Criteria!C110</f>
        <v>No Criteria</v>
      </c>
      <c r="D109" s="163" t="str">
        <f>IF('input for RPA'!C109="","",'input for RPA'!C109)</f>
        <v>Y</v>
      </c>
      <c r="E109" s="163" t="str">
        <f>IF('input for RPA'!D109="","",'input for RPA'!D109)</f>
        <v>Y</v>
      </c>
      <c r="F109" s="163">
        <f>IF('input for RPA'!E109="","",'input for RPA'!E109)</f>
        <v>0.05</v>
      </c>
      <c r="G109" s="163">
        <f>IF('input for RPA'!F109="","",'input for RPA'!F109)</f>
      </c>
      <c r="H109" s="13" t="str">
        <f t="shared" si="12"/>
        <v>No Criteria</v>
      </c>
      <c r="I109" s="164" t="str">
        <f t="shared" si="17"/>
        <v>No Criteria</v>
      </c>
      <c r="J109" s="13" t="str">
        <f t="shared" si="18"/>
        <v>No Criteria</v>
      </c>
      <c r="K109" s="164"/>
      <c r="L109" s="163" t="str">
        <f>IF('input for RPA'!I109="","",'input for RPA'!I109)</f>
        <v>Y</v>
      </c>
      <c r="M109" s="163" t="str">
        <f>IF('input for RPA'!J109="","",'input for RPA'!J109)</f>
        <v>N</v>
      </c>
      <c r="N109" s="163">
        <f>IF('input for RPA'!K109="","",'input for RPA'!K109)</f>
      </c>
      <c r="O109" s="163">
        <f>IF('input for RPA'!L109="","",'input for RPA'!L109)</f>
        <v>0.0041</v>
      </c>
      <c r="P109" s="163">
        <f t="shared" si="13"/>
      </c>
      <c r="Q109" s="13" t="str">
        <f t="shared" si="14"/>
        <v>No Criteria</v>
      </c>
      <c r="R109" s="163" t="str">
        <f>'input for RPA'!O109</f>
        <v>No Criteria</v>
      </c>
      <c r="S109" s="204" t="str">
        <f t="shared" si="16"/>
        <v>Uo</v>
      </c>
      <c r="T109" s="205" t="str">
        <f t="shared" si="15"/>
        <v>No Criteria</v>
      </c>
    </row>
    <row r="110" spans="1:20" ht="12.75">
      <c r="A110" s="10">
        <v>100</v>
      </c>
      <c r="B110" s="11" t="s">
        <v>116</v>
      </c>
      <c r="C110" s="139">
        <f>Criteria!C111</f>
        <v>960</v>
      </c>
      <c r="D110" s="163" t="str">
        <f>IF('input for RPA'!C110="","",'input for RPA'!C110)</f>
        <v>Y</v>
      </c>
      <c r="E110" s="163" t="str">
        <f>IF('input for RPA'!D110="","",'input for RPA'!D110)</f>
        <v>Y</v>
      </c>
      <c r="F110" s="163">
        <f>IF('input for RPA'!E110="","",'input for RPA'!E110)</f>
        <v>0.05</v>
      </c>
      <c r="G110" s="163">
        <f>IF('input for RPA'!F110="","",'input for RPA'!F110)</f>
      </c>
      <c r="H110" s="13" t="str">
        <f t="shared" si="12"/>
        <v>All ND, MDL&lt;C, MEC=MDL</v>
      </c>
      <c r="I110" s="164">
        <f t="shared" si="17"/>
        <v>0.05</v>
      </c>
      <c r="J110" s="13" t="str">
        <f t="shared" si="18"/>
        <v>MEC&lt;C, go to Step 5</v>
      </c>
      <c r="K110" s="164"/>
      <c r="L110" s="163" t="str">
        <f>IF('input for RPA'!I110="","",'input for RPA'!I110)</f>
        <v>Y</v>
      </c>
      <c r="M110" s="163" t="str">
        <f>IF('input for RPA'!J110="","",'input for RPA'!J110)</f>
        <v>N</v>
      </c>
      <c r="N110" s="163">
        <f>IF('input for RPA'!K110="","",'input for RPA'!K110)</f>
      </c>
      <c r="O110" s="163">
        <f>IF('input for RPA'!L110="","",'input for RPA'!L110)</f>
        <v>0.0025</v>
      </c>
      <c r="P110" s="163">
        <f t="shared" si="13"/>
      </c>
      <c r="Q110" s="13" t="str">
        <f t="shared" si="14"/>
        <v>B&lt;C, Step 7</v>
      </c>
      <c r="R110" s="163">
        <f>'input for RPA'!O110</f>
      </c>
      <c r="S110" s="204" t="str">
        <f t="shared" si="16"/>
        <v>No</v>
      </c>
      <c r="T110" s="205" t="str">
        <f t="shared" si="15"/>
        <v>MEC&lt;C &amp; B&lt;C</v>
      </c>
    </row>
    <row r="111" spans="1:20" ht="12.75">
      <c r="A111" s="10">
        <v>101</v>
      </c>
      <c r="B111" s="11" t="s">
        <v>117</v>
      </c>
      <c r="C111" s="139" t="str">
        <f>Criteria!C112</f>
        <v>No Criteria</v>
      </c>
      <c r="D111" s="163" t="str">
        <f>IF('input for RPA'!C111="","",'input for RPA'!C111)</f>
        <v>Y</v>
      </c>
      <c r="E111" s="163" t="str">
        <f>IF('input for RPA'!D111="","",'input for RPA'!D111)</f>
        <v>Y</v>
      </c>
      <c r="F111" s="163">
        <f>IF('input for RPA'!E111="","",'input for RPA'!E111)</f>
        <v>5</v>
      </c>
      <c r="G111" s="163">
        <f>IF('input for RPA'!F111="","",'input for RPA'!F111)</f>
      </c>
      <c r="H111" s="13" t="str">
        <f t="shared" si="12"/>
        <v>No Criteria</v>
      </c>
      <c r="I111" s="164" t="str">
        <f t="shared" si="17"/>
        <v>No Criteria</v>
      </c>
      <c r="J111" s="13" t="str">
        <f t="shared" si="18"/>
        <v>No Criteria</v>
      </c>
      <c r="K111" s="164"/>
      <c r="L111" s="163" t="str">
        <f>IF('input for RPA'!I111="","",'input for RPA'!I111)</f>
        <v>Y</v>
      </c>
      <c r="M111" s="163" t="str">
        <f>IF('input for RPA'!J111="","",'input for RPA'!J111)</f>
        <v>Y</v>
      </c>
      <c r="N111" s="163">
        <f>IF('input for RPA'!K111="","",'input for RPA'!K111)</f>
        <v>0.3</v>
      </c>
      <c r="O111" s="163">
        <f>IF('input for RPA'!L111="","",'input for RPA'!L111)</f>
      </c>
      <c r="P111" s="163" t="str">
        <f t="shared" si="13"/>
        <v>N</v>
      </c>
      <c r="Q111" s="13" t="str">
        <f t="shared" si="14"/>
        <v>No Criteria</v>
      </c>
      <c r="R111" s="163" t="str">
        <f>'input for RPA'!O111</f>
        <v>No Criteria</v>
      </c>
      <c r="S111" s="204" t="str">
        <f t="shared" si="16"/>
        <v>Uo</v>
      </c>
      <c r="T111" s="205" t="str">
        <f t="shared" si="15"/>
        <v>No Criteria</v>
      </c>
    </row>
    <row r="112" spans="1:20" ht="12.75">
      <c r="A112" s="10">
        <v>102</v>
      </c>
      <c r="B112" s="11" t="s">
        <v>118</v>
      </c>
      <c r="C112" s="145">
        <f>Criteria!C113</f>
        <v>0.00013</v>
      </c>
      <c r="D112" s="163" t="str">
        <f>IF('input for RPA'!C112="","",'input for RPA'!C112)</f>
        <v>Y</v>
      </c>
      <c r="E112" s="163" t="str">
        <f>IF('input for RPA'!D112="","",'input for RPA'!D112)</f>
        <v>N</v>
      </c>
      <c r="F112" s="163">
        <f>IF('input for RPA'!E112="","",'input for RPA'!E112)</f>
      </c>
      <c r="G112" s="163">
        <f>IF('input for RPA'!F112="","",'input for RPA'!F112)</f>
        <v>0.017</v>
      </c>
      <c r="H112" s="13">
        <f t="shared" si="12"/>
      </c>
      <c r="I112" s="164">
        <f t="shared" si="17"/>
        <v>0.017</v>
      </c>
      <c r="J112" s="13" t="str">
        <f t="shared" si="18"/>
        <v>MEC&gt;=C, Effluent Limits Required</v>
      </c>
      <c r="K112" s="164"/>
      <c r="L112" s="163" t="str">
        <f>IF('input for RPA'!I112="","",'input for RPA'!I112)</f>
        <v>N</v>
      </c>
      <c r="M112" s="163">
        <f>IF('input for RPA'!J112="","",'input for RPA'!J112)</f>
      </c>
      <c r="N112" s="163">
        <f>IF('input for RPA'!K112="","",'input for RPA'!K112)</f>
      </c>
      <c r="O112" s="163">
        <f>IF('input for RPA'!L112="","",'input for RPA'!L112)</f>
      </c>
      <c r="P112" s="163">
        <f t="shared" si="13"/>
      </c>
      <c r="Q112" s="13" t="str">
        <f t="shared" si="14"/>
        <v>No detected value of B, Step 7</v>
      </c>
      <c r="R112" s="163">
        <f>'input for RPA'!O112</f>
      </c>
      <c r="S112" s="204" t="str">
        <f t="shared" si="16"/>
        <v>Yes</v>
      </c>
      <c r="T112" s="205" t="str">
        <f t="shared" si="15"/>
        <v>MEC&gt;C</v>
      </c>
    </row>
    <row r="113" spans="1:20" ht="12.75">
      <c r="A113" s="10">
        <v>103</v>
      </c>
      <c r="B113" s="11" t="s">
        <v>119</v>
      </c>
      <c r="C113" s="142">
        <f>Criteria!C114</f>
        <v>0.0039</v>
      </c>
      <c r="D113" s="163" t="str">
        <f>IF('input for RPA'!C113="","",'input for RPA'!C113)</f>
        <v>Y</v>
      </c>
      <c r="E113" s="163" t="str">
        <f>IF('input for RPA'!D113="","",'input for RPA'!D113)</f>
        <v>Y</v>
      </c>
      <c r="F113" s="163">
        <f>IF('input for RPA'!E113="","",'input for RPA'!E113)</f>
        <v>0.01</v>
      </c>
      <c r="G113" s="163">
        <f>IF('input for RPA'!F113="","",'input for RPA'!F113)</f>
      </c>
      <c r="H113" s="13" t="str">
        <f t="shared" si="12"/>
        <v>All ND, MinDL&gt;C, Go to Step 5, &amp; IM</v>
      </c>
      <c r="I113" s="164">
        <f t="shared" si="17"/>
      </c>
      <c r="J113" s="13">
        <f t="shared" si="18"/>
      </c>
      <c r="K113" s="164"/>
      <c r="L113" s="163" t="str">
        <f>IF('input for RPA'!I113="","",'input for RPA'!I113)</f>
        <v>Y</v>
      </c>
      <c r="M113" s="163" t="str">
        <f>IF('input for RPA'!J113="","",'input for RPA'!J113)</f>
        <v>N</v>
      </c>
      <c r="N113" s="163">
        <f>IF('input for RPA'!K113="","",'input for RPA'!K113)</f>
      </c>
      <c r="O113" s="163">
        <f>IF('input for RPA'!L113="","",'input for RPA'!L113)</f>
        <v>0.000347</v>
      </c>
      <c r="P113" s="163">
        <f t="shared" si="13"/>
      </c>
      <c r="Q113" s="13" t="str">
        <f t="shared" si="14"/>
        <v>B&lt;C, Step 7</v>
      </c>
      <c r="R113" s="163">
        <f>'input for RPA'!O113</f>
      </c>
      <c r="S113" s="204" t="str">
        <f t="shared" si="16"/>
        <v>No</v>
      </c>
      <c r="T113" s="205" t="str">
        <f t="shared" si="15"/>
        <v>UD; effluent data ND, MDL&gt;C &amp; B&lt;C</v>
      </c>
    </row>
    <row r="114" spans="1:20" ht="12.75">
      <c r="A114" s="10">
        <v>104</v>
      </c>
      <c r="B114" s="11" t="s">
        <v>120</v>
      </c>
      <c r="C114" s="142">
        <f>Criteria!C115</f>
        <v>0.014</v>
      </c>
      <c r="D114" s="163" t="str">
        <f>IF('input for RPA'!C114="","",'input for RPA'!C114)</f>
        <v>Y</v>
      </c>
      <c r="E114" s="163" t="str">
        <f>IF('input for RPA'!D114="","",'input for RPA'!D114)</f>
        <v>Y</v>
      </c>
      <c r="F114" s="163">
        <f>IF('input for RPA'!E114="","",'input for RPA'!E114)</f>
        <v>0.005</v>
      </c>
      <c r="G114" s="163">
        <f>IF('input for RPA'!F114="","",'input for RPA'!F114)</f>
      </c>
      <c r="H114" s="13" t="str">
        <f t="shared" si="12"/>
        <v>All ND, MDL&lt;C, MEC=MDL</v>
      </c>
      <c r="I114" s="164">
        <f t="shared" si="17"/>
        <v>0.005</v>
      </c>
      <c r="J114" s="13" t="str">
        <f t="shared" si="18"/>
        <v>MEC&lt;C, go to Step 5</v>
      </c>
      <c r="K114" s="164"/>
      <c r="L114" s="163" t="str">
        <f>IF('input for RPA'!I114="","",'input for RPA'!I114)</f>
        <v>Y</v>
      </c>
      <c r="M114" s="163" t="str">
        <f>IF('input for RPA'!J114="","",'input for RPA'!J114)</f>
        <v>N</v>
      </c>
      <c r="N114" s="163">
        <f>IF('input for RPA'!K114="","",'input for RPA'!K114)</f>
      </c>
      <c r="O114" s="163">
        <f>IF('input for RPA'!L114="","",'input for RPA'!L114)</f>
        <v>0.000118</v>
      </c>
      <c r="P114" s="163">
        <f t="shared" si="13"/>
      </c>
      <c r="Q114" s="13" t="str">
        <f t="shared" si="14"/>
        <v>B&lt;C, Step 7</v>
      </c>
      <c r="R114" s="163">
        <f>'input for RPA'!O114</f>
      </c>
      <c r="S114" s="204" t="str">
        <f t="shared" si="16"/>
        <v>No</v>
      </c>
      <c r="T114" s="205" t="str">
        <f t="shared" si="15"/>
        <v>MEC&lt;C &amp; B&lt;C</v>
      </c>
    </row>
    <row r="115" spans="1:20" ht="12.75">
      <c r="A115" s="10">
        <v>105</v>
      </c>
      <c r="B115" s="11" t="s">
        <v>121</v>
      </c>
      <c r="C115" s="142">
        <f>Criteria!C116</f>
        <v>0.019</v>
      </c>
      <c r="D115" s="163" t="str">
        <f>IF('input for RPA'!C115="","",'input for RPA'!C115)</f>
        <v>Y</v>
      </c>
      <c r="E115" s="163" t="str">
        <f>IF('input for RPA'!D115="","",'input for RPA'!D115)</f>
        <v>Y</v>
      </c>
      <c r="F115" s="163">
        <f>IF('input for RPA'!E115="","",'input for RPA'!E115)</f>
        <v>0.01</v>
      </c>
      <c r="G115" s="163">
        <f>IF('input for RPA'!F115="","",'input for RPA'!F115)</f>
      </c>
      <c r="H115" s="13" t="str">
        <f t="shared" si="12"/>
        <v>All ND, MDL&lt;C, MEC=MDL</v>
      </c>
      <c r="I115" s="164">
        <f t="shared" si="17"/>
        <v>0.01</v>
      </c>
      <c r="J115" s="13" t="str">
        <f t="shared" si="18"/>
        <v>MEC&lt;C, go to Step 5</v>
      </c>
      <c r="K115" s="164"/>
      <c r="L115" s="163" t="str">
        <f>IF('input for RPA'!I115="","",'input for RPA'!I115)</f>
        <v>Y</v>
      </c>
      <c r="M115" s="163" t="str">
        <f>IF('input for RPA'!J115="","",'input for RPA'!J115)</f>
        <v>N</v>
      </c>
      <c r="N115" s="163">
        <f>IF('input for RPA'!K115="","",'input for RPA'!K115)</f>
      </c>
      <c r="O115" s="163">
        <f>IF('input for RPA'!L115="","",'input for RPA'!L115)</f>
        <v>0.0010032</v>
      </c>
      <c r="P115" s="163">
        <f t="shared" si="13"/>
      </c>
      <c r="Q115" s="13" t="str">
        <f t="shared" si="14"/>
        <v>B&lt;C, Step 7</v>
      </c>
      <c r="R115" s="163">
        <f>'input for RPA'!O115</f>
      </c>
      <c r="S115" s="204" t="str">
        <f t="shared" si="16"/>
        <v>No</v>
      </c>
      <c r="T115" s="205" t="str">
        <f t="shared" si="15"/>
        <v>MEC&lt;C &amp; B&lt;C</v>
      </c>
    </row>
    <row r="116" spans="1:20" ht="12.75">
      <c r="A116" s="10">
        <v>106</v>
      </c>
      <c r="B116" s="11" t="s">
        <v>122</v>
      </c>
      <c r="C116" s="139" t="str">
        <f>Criteria!C117</f>
        <v>No Criteria</v>
      </c>
      <c r="D116" s="163" t="str">
        <f>IF('input for RPA'!C116="","",'input for RPA'!C116)</f>
        <v>Y</v>
      </c>
      <c r="E116" s="163" t="str">
        <f>IF('input for RPA'!D116="","",'input for RPA'!D116)</f>
        <v>Y</v>
      </c>
      <c r="F116" s="163">
        <f>IF('input for RPA'!E116="","",'input for RPA'!E116)</f>
        <v>0.005</v>
      </c>
      <c r="G116" s="163">
        <f>IF('input for RPA'!F116="","",'input for RPA'!F116)</f>
      </c>
      <c r="H116" s="13" t="str">
        <f t="shared" si="12"/>
        <v>No Criteria</v>
      </c>
      <c r="I116" s="164" t="str">
        <f t="shared" si="17"/>
        <v>No Criteria</v>
      </c>
      <c r="J116" s="13" t="str">
        <f t="shared" si="18"/>
        <v>No Criteria</v>
      </c>
      <c r="K116" s="164"/>
      <c r="L116" s="163" t="str">
        <f>IF('input for RPA'!I116="","",'input for RPA'!I116)</f>
        <v>Y</v>
      </c>
      <c r="M116" s="163" t="str">
        <f>IF('input for RPA'!J116="","",'input for RPA'!J116)</f>
        <v>N</v>
      </c>
      <c r="N116" s="163">
        <f>IF('input for RPA'!K116="","",'input for RPA'!K116)</f>
      </c>
      <c r="O116" s="163">
        <f>IF('input for RPA'!L116="","",'input for RPA'!L116)</f>
        <v>3.8E-05</v>
      </c>
      <c r="P116" s="163">
        <f t="shared" si="13"/>
      </c>
      <c r="Q116" s="13" t="str">
        <f t="shared" si="14"/>
        <v>No Criteria</v>
      </c>
      <c r="R116" s="163" t="str">
        <f>'input for RPA'!O116</f>
        <v>No Criteria</v>
      </c>
      <c r="S116" s="204" t="str">
        <f t="shared" si="16"/>
        <v>Uo</v>
      </c>
      <c r="T116" s="205" t="str">
        <f t="shared" si="15"/>
        <v>No Criteria</v>
      </c>
    </row>
    <row r="117" spans="1:20" ht="12.75">
      <c r="A117" s="16">
        <v>107</v>
      </c>
      <c r="B117" s="17" t="s">
        <v>521</v>
      </c>
      <c r="C117" s="145">
        <f>Criteria!C118</f>
        <v>0.00057</v>
      </c>
      <c r="D117" s="163" t="str">
        <f>IF('input for RPA'!C117="","",'input for RPA'!C117)</f>
        <v>Y</v>
      </c>
      <c r="E117" s="163" t="str">
        <f>IF('input for RPA'!D117="","",'input for RPA'!D117)</f>
        <v>Y</v>
      </c>
      <c r="F117" s="163">
        <f>IF('input for RPA'!E117="","",'input for RPA'!E117)</f>
        <v>0.01</v>
      </c>
      <c r="G117" s="163">
        <f>IF('input for RPA'!F117="","",'input for RPA'!F117)</f>
      </c>
      <c r="H117" s="13" t="str">
        <f t="shared" si="12"/>
        <v>All ND, MinDL&gt;C, Go to Step 5, &amp; IM</v>
      </c>
      <c r="I117" s="164">
        <f t="shared" si="17"/>
      </c>
      <c r="J117" s="13">
        <f t="shared" si="18"/>
      </c>
      <c r="K117" s="164"/>
      <c r="L117" s="163" t="str">
        <f>IF('input for RPA'!I117="","",'input for RPA'!I117)</f>
        <v>Y</v>
      </c>
      <c r="M117" s="163" t="str">
        <f>IF('input for RPA'!J117="","",'input for RPA'!J117)</f>
        <v>N</v>
      </c>
      <c r="N117" s="163">
        <f>IF('input for RPA'!K117="","",'input for RPA'!K117)</f>
      </c>
      <c r="O117" s="163">
        <f>IF('input for RPA'!L117="","",'input for RPA'!L117)</f>
        <v>0.000302</v>
      </c>
      <c r="P117" s="163">
        <f t="shared" si="13"/>
      </c>
      <c r="Q117" s="13" t="str">
        <f t="shared" si="14"/>
        <v>B&lt;C, Step 7</v>
      </c>
      <c r="R117" s="163">
        <f>'input for RPA'!O117</f>
      </c>
      <c r="S117" s="204" t="str">
        <f t="shared" si="16"/>
        <v>No</v>
      </c>
      <c r="T117" s="205" t="str">
        <f t="shared" si="15"/>
        <v>UD; effluent data ND, MDL&gt;C &amp; B&lt;C</v>
      </c>
    </row>
    <row r="118" spans="1:20" ht="12.75">
      <c r="A118" s="16">
        <v>108</v>
      </c>
      <c r="B118" s="17" t="s">
        <v>522</v>
      </c>
      <c r="C118" s="145">
        <f>Criteria!C119</f>
        <v>0.00059</v>
      </c>
      <c r="D118" s="163" t="str">
        <f>IF('input for RPA'!C118="","",'input for RPA'!C118)</f>
        <v>Y</v>
      </c>
      <c r="E118" s="163" t="str">
        <f>IF('input for RPA'!D118="","",'input for RPA'!D118)</f>
        <v>Y</v>
      </c>
      <c r="F118" s="163">
        <f>IF('input for RPA'!E118="","",'input for RPA'!E118)</f>
        <v>0.01</v>
      </c>
      <c r="G118" s="163">
        <f>IF('input for RPA'!F118="","",'input for RPA'!F118)</f>
      </c>
      <c r="H118" s="13" t="str">
        <f t="shared" si="12"/>
        <v>All ND, MinDL&gt;C, Go to Step 5, &amp; IM</v>
      </c>
      <c r="I118" s="164">
        <f t="shared" si="17"/>
      </c>
      <c r="J118" s="13">
        <f t="shared" si="18"/>
      </c>
      <c r="K118" s="164"/>
      <c r="L118" s="163" t="str">
        <f>IF('input for RPA'!I118="","",'input for RPA'!I118)</f>
        <v>Y</v>
      </c>
      <c r="M118" s="163" t="str">
        <f>IF('input for RPA'!J118="","",'input for RPA'!J118)</f>
        <v>N</v>
      </c>
      <c r="N118" s="163">
        <f>IF('input for RPA'!K118="","",'input for RPA'!K118)</f>
      </c>
      <c r="O118" s="163">
        <f>IF('input for RPA'!L118="","",'input for RPA'!L118)</f>
        <v>0.000349</v>
      </c>
      <c r="P118" s="163">
        <f t="shared" si="13"/>
      </c>
      <c r="Q118" s="13" t="str">
        <f t="shared" si="14"/>
        <v>B&lt;C, Step 7</v>
      </c>
      <c r="R118" s="163">
        <f>'input for RPA'!O118</f>
      </c>
      <c r="S118" s="204" t="str">
        <f t="shared" si="16"/>
        <v>No</v>
      </c>
      <c r="T118" s="205" t="str">
        <f t="shared" si="15"/>
        <v>UD; effluent data ND, MDL&gt;C &amp; B&lt;C</v>
      </c>
    </row>
    <row r="119" spans="1:20" ht="12.75">
      <c r="A119" s="10">
        <v>109</v>
      </c>
      <c r="B119" s="14" t="s">
        <v>123</v>
      </c>
      <c r="C119" s="145">
        <f>Criteria!C120</f>
        <v>0.00059</v>
      </c>
      <c r="D119" s="163" t="str">
        <f>IF('input for RPA'!C119="","",'input for RPA'!C119)</f>
        <v>Y</v>
      </c>
      <c r="E119" s="163" t="str">
        <f>IF('input for RPA'!D119="","",'input for RPA'!D119)</f>
        <v>Y</v>
      </c>
      <c r="F119" s="163">
        <f>IF('input for RPA'!E119="","",'input for RPA'!E119)</f>
        <v>0.01</v>
      </c>
      <c r="G119" s="163">
        <f>IF('input for RPA'!F119="","",'input for RPA'!F119)</f>
      </c>
      <c r="H119" s="13" t="str">
        <f t="shared" si="12"/>
        <v>All ND, MinDL&gt;C, Go to Step 5, &amp; IM</v>
      </c>
      <c r="I119" s="164">
        <f t="shared" si="17"/>
      </c>
      <c r="J119" s="13">
        <f t="shared" si="18"/>
      </c>
      <c r="K119" s="164"/>
      <c r="L119" s="163" t="str">
        <f>IF('input for RPA'!I119="","",'input for RPA'!I119)</f>
        <v>Y</v>
      </c>
      <c r="M119" s="163" t="str">
        <f>IF('input for RPA'!J119="","",'input for RPA'!J119)</f>
        <v>N</v>
      </c>
      <c r="N119" s="163">
        <f>IF('input for RPA'!K119="","",'input for RPA'!K119)</f>
      </c>
      <c r="O119" s="163">
        <f>IF('input for RPA'!L119="","",'input for RPA'!L119)</f>
        <v>0.00092</v>
      </c>
      <c r="P119" s="163">
        <f t="shared" si="13"/>
      </c>
      <c r="Q119" s="13" t="str">
        <f t="shared" si="14"/>
        <v>B&gt;C, Effluent Limit Required</v>
      </c>
      <c r="R119" s="163">
        <f>'input for RPA'!O119</f>
      </c>
      <c r="S119" s="204" t="str">
        <f t="shared" si="16"/>
        <v>Yes</v>
      </c>
      <c r="T119" s="205" t="str">
        <f t="shared" si="15"/>
        <v>B&gt;C</v>
      </c>
    </row>
    <row r="120" spans="1:20" ht="12.75">
      <c r="A120" s="10">
        <v>110</v>
      </c>
      <c r="B120" s="11" t="s">
        <v>124</v>
      </c>
      <c r="C120" s="145">
        <f>Criteria!C121</f>
        <v>0.00083</v>
      </c>
      <c r="D120" s="163" t="str">
        <f>IF('input for RPA'!C120="","",'input for RPA'!C120)</f>
        <v>Y</v>
      </c>
      <c r="E120" s="163" t="str">
        <f>IF('input for RPA'!D120="","",'input for RPA'!D120)</f>
        <v>Y</v>
      </c>
      <c r="F120" s="163">
        <f>IF('input for RPA'!E120="","",'input for RPA'!E120)</f>
        <v>0.01</v>
      </c>
      <c r="G120" s="163">
        <f>IF('input for RPA'!F120="","",'input for RPA'!F120)</f>
      </c>
      <c r="H120" s="13" t="str">
        <f t="shared" si="12"/>
        <v>All ND, MinDL&gt;C, Go to Step 5, &amp; IM</v>
      </c>
      <c r="I120" s="164">
        <f t="shared" si="17"/>
      </c>
      <c r="J120" s="13">
        <f t="shared" si="18"/>
      </c>
      <c r="K120" s="164"/>
      <c r="L120" s="163" t="str">
        <f>IF('input for RPA'!I120="","",'input for RPA'!I120)</f>
        <v>Y</v>
      </c>
      <c r="M120" s="163" t="str">
        <f>IF('input for RPA'!J120="","",'input for RPA'!J120)</f>
        <v>N</v>
      </c>
      <c r="N120" s="163">
        <f>IF('input for RPA'!K120="","",'input for RPA'!K120)</f>
      </c>
      <c r="O120" s="163">
        <f>IF('input for RPA'!L120="","",'input for RPA'!L120)</f>
        <v>0.000347</v>
      </c>
      <c r="P120" s="163">
        <f t="shared" si="13"/>
      </c>
      <c r="Q120" s="13" t="str">
        <f t="shared" si="14"/>
        <v>B&lt;C, Step 7</v>
      </c>
      <c r="R120" s="163">
        <f>'input for RPA'!O120</f>
      </c>
      <c r="S120" s="204" t="str">
        <f t="shared" si="16"/>
        <v>No</v>
      </c>
      <c r="T120" s="205" t="str">
        <f t="shared" si="15"/>
        <v>UD; effluent data ND, MDL&gt;C &amp; B&lt;C</v>
      </c>
    </row>
    <row r="121" spans="1:20" ht="12.75">
      <c r="A121" s="10">
        <v>111</v>
      </c>
      <c r="B121" s="50" t="s">
        <v>523</v>
      </c>
      <c r="C121" s="145">
        <f>Criteria!C122</f>
        <v>0.00014</v>
      </c>
      <c r="D121" s="163" t="str">
        <f>IF('input for RPA'!C121="","",'input for RPA'!C121)</f>
        <v>Y</v>
      </c>
      <c r="E121" s="163" t="str">
        <f>IF('input for RPA'!D121="","",'input for RPA'!D121)</f>
        <v>Y</v>
      </c>
      <c r="F121" s="163">
        <f>IF('input for RPA'!E121="","",'input for RPA'!E121)</f>
        <v>0.01</v>
      </c>
      <c r="G121" s="163">
        <f>IF('input for RPA'!F121="","",'input for RPA'!F121)</f>
      </c>
      <c r="H121" s="13" t="str">
        <f t="shared" si="12"/>
        <v>All ND, MinDL&gt;C, Go to Step 5, &amp; IM</v>
      </c>
      <c r="I121" s="164">
        <f t="shared" si="17"/>
      </c>
      <c r="J121" s="13">
        <f t="shared" si="18"/>
      </c>
      <c r="K121" s="164"/>
      <c r="L121" s="163" t="str">
        <f>IF('input for RPA'!I121="","",'input for RPA'!I121)</f>
        <v>Y</v>
      </c>
      <c r="M121" s="163" t="str">
        <f>IF('input for RPA'!J121="","",'input for RPA'!J121)</f>
        <v>N</v>
      </c>
      <c r="N121" s="163">
        <f>IF('input for RPA'!K121="","",'input for RPA'!K121)</f>
      </c>
      <c r="O121" s="163">
        <f>IF('input for RPA'!L121="","",'input for RPA'!L121)</f>
        <v>0.00038</v>
      </c>
      <c r="P121" s="163">
        <f t="shared" si="13"/>
      </c>
      <c r="Q121" s="13" t="str">
        <f t="shared" si="14"/>
        <v>B&gt;C, Effluent Limit Required</v>
      </c>
      <c r="R121" s="163">
        <f>'input for RPA'!O121</f>
      </c>
      <c r="S121" s="204" t="str">
        <f t="shared" si="16"/>
        <v>Yes</v>
      </c>
      <c r="T121" s="205" t="str">
        <f t="shared" si="15"/>
        <v>B&gt;C</v>
      </c>
    </row>
    <row r="122" spans="1:20" ht="12.75">
      <c r="A122" s="10">
        <v>112</v>
      </c>
      <c r="B122" s="11" t="s">
        <v>125</v>
      </c>
      <c r="C122" s="146">
        <f>Criteria!C123</f>
        <v>0.0087</v>
      </c>
      <c r="D122" s="163" t="str">
        <f>IF('input for RPA'!C122="","",'input for RPA'!C122)</f>
        <v>Y</v>
      </c>
      <c r="E122" s="163" t="str">
        <f>IF('input for RPA'!D122="","",'input for RPA'!D122)</f>
        <v>Y</v>
      </c>
      <c r="F122" s="163">
        <f>IF('input for RPA'!E122="","",'input for RPA'!E122)</f>
        <v>0.01</v>
      </c>
      <c r="G122" s="163">
        <f>IF('input for RPA'!F122="","",'input for RPA'!F122)</f>
      </c>
      <c r="H122" s="13" t="str">
        <f t="shared" si="12"/>
        <v>All ND, MinDL&gt;C, Go to Step 5, &amp; IM</v>
      </c>
      <c r="I122" s="164">
        <f t="shared" si="17"/>
      </c>
      <c r="J122" s="13">
        <f t="shared" si="18"/>
      </c>
      <c r="K122" s="164"/>
      <c r="L122" s="163" t="str">
        <f>IF('input for RPA'!I122="","",'input for RPA'!I122)</f>
        <v>Y</v>
      </c>
      <c r="M122" s="163" t="str">
        <f>IF('input for RPA'!J122="","",'input for RPA'!J122)</f>
        <v>N</v>
      </c>
      <c r="N122" s="163">
        <f>IF('input for RPA'!K122="","",'input for RPA'!K122)</f>
      </c>
      <c r="O122" s="163">
        <f>IF('input for RPA'!L122="","",'input for RPA'!L122)</f>
        <v>3.6E-05</v>
      </c>
      <c r="P122" s="163">
        <f t="shared" si="13"/>
      </c>
      <c r="Q122" s="13" t="str">
        <f t="shared" si="14"/>
        <v>B&lt;C, Step 7</v>
      </c>
      <c r="R122" s="163">
        <f>'input for RPA'!O122</f>
      </c>
      <c r="S122" s="204" t="str">
        <f t="shared" si="16"/>
        <v>No</v>
      </c>
      <c r="T122" s="205" t="str">
        <f t="shared" si="15"/>
        <v>UD; effluent data ND, MDL&gt;C &amp; B&lt;C</v>
      </c>
    </row>
    <row r="123" spans="1:20" ht="12.75">
      <c r="A123" s="10">
        <v>113</v>
      </c>
      <c r="B123" s="11" t="s">
        <v>126</v>
      </c>
      <c r="C123" s="146">
        <f>Criteria!C124</f>
        <v>0.0087</v>
      </c>
      <c r="D123" s="163" t="str">
        <f>IF('input for RPA'!C123="","",'input for RPA'!C123)</f>
        <v>Y</v>
      </c>
      <c r="E123" s="163" t="str">
        <f>IF('input for RPA'!D123="","",'input for RPA'!D123)</f>
        <v>Y</v>
      </c>
      <c r="F123" s="163">
        <f>IF('input for RPA'!E123="","",'input for RPA'!E123)</f>
        <v>0.01</v>
      </c>
      <c r="G123" s="163">
        <f>IF('input for RPA'!F123="","",'input for RPA'!F123)</f>
      </c>
      <c r="H123" s="13" t="str">
        <f t="shared" si="12"/>
        <v>All ND, MinDL&gt;C, Go to Step 5, &amp; IM</v>
      </c>
      <c r="I123" s="164">
        <f t="shared" si="17"/>
      </c>
      <c r="J123" s="13">
        <f t="shared" si="18"/>
      </c>
      <c r="K123" s="164"/>
      <c r="L123" s="163" t="str">
        <f>IF('input for RPA'!I123="","",'input for RPA'!I123)</f>
        <v>Y</v>
      </c>
      <c r="M123" s="163" t="str">
        <f>IF('input for RPA'!J123="","",'input for RPA'!J123)</f>
        <v>N</v>
      </c>
      <c r="N123" s="163">
        <f>IF('input for RPA'!K123="","",'input for RPA'!K123)</f>
      </c>
      <c r="O123" s="163">
        <f>IF('input for RPA'!L123="","",'input for RPA'!L123)</f>
        <v>4.2E-05</v>
      </c>
      <c r="P123" s="163">
        <f t="shared" si="13"/>
      </c>
      <c r="Q123" s="13" t="str">
        <f t="shared" si="14"/>
        <v>B&lt;C, Step 7</v>
      </c>
      <c r="R123" s="163">
        <f>'input for RPA'!O123</f>
      </c>
      <c r="S123" s="204" t="str">
        <f t="shared" si="16"/>
        <v>No</v>
      </c>
      <c r="T123" s="205" t="str">
        <f t="shared" si="15"/>
        <v>UD; effluent data ND, MDL&gt;C &amp; B&lt;C</v>
      </c>
    </row>
    <row r="124" spans="1:20" ht="12.75">
      <c r="A124" s="10">
        <v>114</v>
      </c>
      <c r="B124" s="11" t="s">
        <v>127</v>
      </c>
      <c r="C124" s="139">
        <f>Criteria!C125</f>
        <v>110</v>
      </c>
      <c r="D124" s="163" t="str">
        <f>IF('input for RPA'!C124="","",'input for RPA'!C124)</f>
        <v>Y</v>
      </c>
      <c r="E124" s="163" t="str">
        <f>IF('input for RPA'!D124="","",'input for RPA'!D124)</f>
        <v>Y</v>
      </c>
      <c r="F124" s="163">
        <f>IF('input for RPA'!E124="","",'input for RPA'!E124)</f>
        <v>0.01</v>
      </c>
      <c r="G124" s="163">
        <f>IF('input for RPA'!F124="","",'input for RPA'!F124)</f>
      </c>
      <c r="H124" s="13" t="str">
        <f t="shared" si="12"/>
        <v>All ND, MDL&lt;C, MEC=MDL</v>
      </c>
      <c r="I124" s="164">
        <f t="shared" si="17"/>
        <v>0.01</v>
      </c>
      <c r="J124" s="13" t="str">
        <f t="shared" si="18"/>
        <v>MEC&lt;C, go to Step 5</v>
      </c>
      <c r="K124" s="164"/>
      <c r="L124" s="163" t="str">
        <f>IF('input for RPA'!I124="","",'input for RPA'!I124)</f>
        <v>Y</v>
      </c>
      <c r="M124" s="163" t="str">
        <f>IF('input for RPA'!J124="","",'input for RPA'!J124)</f>
        <v>N</v>
      </c>
      <c r="N124" s="163">
        <f>IF('input for RPA'!K124="","",'input for RPA'!K124)</f>
      </c>
      <c r="O124" s="163">
        <f>IF('input for RPA'!L124="","",'input for RPA'!L124)</f>
        <v>0.0002</v>
      </c>
      <c r="P124" s="163">
        <f t="shared" si="13"/>
      </c>
      <c r="Q124" s="13" t="str">
        <f t="shared" si="14"/>
        <v>B&lt;C, Step 7</v>
      </c>
      <c r="R124" s="163">
        <f>'input for RPA'!O124</f>
      </c>
      <c r="S124" s="204" t="str">
        <f t="shared" si="16"/>
        <v>No</v>
      </c>
      <c r="T124" s="205" t="str">
        <f t="shared" si="15"/>
        <v>MEC&lt;C &amp; B&lt;C</v>
      </c>
    </row>
    <row r="125" spans="1:20" ht="12.75">
      <c r="A125" s="10">
        <v>115</v>
      </c>
      <c r="B125" s="11" t="s">
        <v>128</v>
      </c>
      <c r="C125" s="146">
        <f>Criteria!C126</f>
        <v>0.0023</v>
      </c>
      <c r="D125" s="163" t="str">
        <f>IF('input for RPA'!C125="","",'input for RPA'!C125)</f>
        <v>Y</v>
      </c>
      <c r="E125" s="163" t="str">
        <f>IF('input for RPA'!D125="","",'input for RPA'!D125)</f>
        <v>Y</v>
      </c>
      <c r="F125" s="163">
        <f>IF('input for RPA'!E125="","",'input for RPA'!E125)</f>
        <v>0.01</v>
      </c>
      <c r="G125" s="163">
        <f>IF('input for RPA'!F125="","",'input for RPA'!F125)</f>
      </c>
      <c r="H125" s="13" t="str">
        <f t="shared" si="12"/>
        <v>All ND, MinDL&gt;C, Go to Step 5, &amp; IM</v>
      </c>
      <c r="I125" s="164">
        <f t="shared" si="17"/>
      </c>
      <c r="J125" s="13">
        <f t="shared" si="18"/>
      </c>
      <c r="K125" s="164"/>
      <c r="L125" s="163" t="str">
        <f>IF('input for RPA'!I125="","",'input for RPA'!I125)</f>
        <v>Y</v>
      </c>
      <c r="M125" s="163" t="str">
        <f>IF('input for RPA'!J125="","",'input for RPA'!J125)</f>
        <v>N</v>
      </c>
      <c r="N125" s="163">
        <f>IF('input for RPA'!K125="","",'input for RPA'!K125)</f>
      </c>
      <c r="O125" s="163">
        <f>IF('input for RPA'!L125="","",'input for RPA'!L125)</f>
        <v>1.9E-05</v>
      </c>
      <c r="P125" s="163">
        <f t="shared" si="13"/>
      </c>
      <c r="Q125" s="13" t="str">
        <f t="shared" si="14"/>
        <v>B&lt;C, Step 7</v>
      </c>
      <c r="R125" s="163">
        <f>'input for RPA'!O125</f>
      </c>
      <c r="S125" s="204" t="str">
        <f t="shared" si="16"/>
        <v>No</v>
      </c>
      <c r="T125" s="205" t="str">
        <f t="shared" si="15"/>
        <v>UD; effluent data ND, MDL&gt;C &amp; B&lt;C</v>
      </c>
    </row>
    <row r="126" spans="1:20" ht="12.75">
      <c r="A126" s="10">
        <v>116</v>
      </c>
      <c r="B126" s="11" t="s">
        <v>129</v>
      </c>
      <c r="C126" s="141">
        <f>Criteria!C127</f>
        <v>0.76</v>
      </c>
      <c r="D126" s="163" t="str">
        <f>IF('input for RPA'!C126="","",'input for RPA'!C126)</f>
        <v>Y</v>
      </c>
      <c r="E126" s="163" t="str">
        <f>IF('input for RPA'!D126="","",'input for RPA'!D126)</f>
        <v>Y</v>
      </c>
      <c r="F126" s="163">
        <f>IF('input for RPA'!E126="","",'input for RPA'!E126)</f>
        <v>0.01</v>
      </c>
      <c r="G126" s="163">
        <f>IF('input for RPA'!F126="","",'input for RPA'!F126)</f>
      </c>
      <c r="H126" s="13" t="str">
        <f t="shared" si="12"/>
        <v>All ND, MDL&lt;C, MEC=MDL</v>
      </c>
      <c r="I126" s="164">
        <f t="shared" si="17"/>
        <v>0.01</v>
      </c>
      <c r="J126" s="13" t="str">
        <f t="shared" si="18"/>
        <v>MEC&lt;C, go to Step 5</v>
      </c>
      <c r="K126" s="164"/>
      <c r="L126" s="163" t="str">
        <f>IF('input for RPA'!I126="","",'input for RPA'!I126)</f>
        <v>N</v>
      </c>
      <c r="M126" s="163">
        <f>IF('input for RPA'!J126="","",'input for RPA'!J126)</f>
      </c>
      <c r="N126" s="163">
        <f>IF('input for RPA'!K126="","",'input for RPA'!K126)</f>
      </c>
      <c r="O126" s="163">
        <f>IF('input for RPA'!L126="","",'input for RPA'!L126)</f>
      </c>
      <c r="P126" s="163">
        <f t="shared" si="13"/>
      </c>
      <c r="Q126" s="13" t="str">
        <f t="shared" si="14"/>
        <v>No detected value of B, Step 7</v>
      </c>
      <c r="R126" s="163">
        <f>'input for RPA'!O126</f>
      </c>
      <c r="S126" s="204" t="str">
        <f t="shared" si="16"/>
        <v>No</v>
      </c>
      <c r="T126" s="205" t="str">
        <f t="shared" si="15"/>
        <v>Ud;MEC&lt;C &amp; B is ND</v>
      </c>
    </row>
    <row r="127" spans="1:20" ht="12.75">
      <c r="A127" s="10">
        <v>117</v>
      </c>
      <c r="B127" s="11" t="s">
        <v>130</v>
      </c>
      <c r="C127" s="145">
        <f>Criteria!C128</f>
        <v>0.00021</v>
      </c>
      <c r="D127" s="163" t="str">
        <f>IF('input for RPA'!C127="","",'input for RPA'!C127)</f>
        <v>Y</v>
      </c>
      <c r="E127" s="163" t="str">
        <f>IF('input for RPA'!D127="","",'input for RPA'!D127)</f>
        <v>Y</v>
      </c>
      <c r="F127" s="163">
        <f>IF('input for RPA'!E127="","",'input for RPA'!E127)</f>
        <v>0.01</v>
      </c>
      <c r="G127" s="163">
        <f>IF('input for RPA'!F127="","",'input for RPA'!F127)</f>
      </c>
      <c r="H127" s="13" t="str">
        <f t="shared" si="12"/>
        <v>All ND, MinDL&gt;C, Go to Step 5, &amp; IM</v>
      </c>
      <c r="I127" s="164">
        <f t="shared" si="17"/>
      </c>
      <c r="J127" s="13">
        <f t="shared" si="18"/>
      </c>
      <c r="K127" s="164"/>
      <c r="L127" s="163" t="str">
        <f>IF('input for RPA'!I127="","",'input for RPA'!I127)</f>
        <v>N</v>
      </c>
      <c r="M127" s="163">
        <f>IF('input for RPA'!J127="","",'input for RPA'!J127)</f>
      </c>
      <c r="N127" s="163">
        <f>IF('input for RPA'!K127="","",'input for RPA'!K127)</f>
      </c>
      <c r="O127" s="163">
        <f>IF('input for RPA'!L127="","",'input for RPA'!L127)</f>
      </c>
      <c r="P127" s="163">
        <f t="shared" si="13"/>
      </c>
      <c r="Q127" s="13" t="str">
        <f t="shared" si="14"/>
        <v>No detected value of B, Step 7</v>
      </c>
      <c r="R127" s="163">
        <f>'input for RPA'!O127</f>
      </c>
      <c r="S127" s="204" t="str">
        <f t="shared" si="16"/>
        <v>No</v>
      </c>
      <c r="T127" s="205" t="str">
        <f t="shared" si="15"/>
        <v>MDL&gt;C &amp; No B</v>
      </c>
    </row>
    <row r="128" spans="1:20" ht="12.75">
      <c r="A128" s="10">
        <v>118</v>
      </c>
      <c r="B128" s="11" t="s">
        <v>131</v>
      </c>
      <c r="C128" s="145">
        <f>Criteria!C129</f>
        <v>0.0001</v>
      </c>
      <c r="D128" s="163" t="str">
        <f>IF('input for RPA'!C128="","",'input for RPA'!C128)</f>
        <v>Y</v>
      </c>
      <c r="E128" s="163" t="str">
        <f>IF('input for RPA'!D128="","",'input for RPA'!D128)</f>
        <v>Y</v>
      </c>
      <c r="F128" s="163">
        <f>IF('input for RPA'!E128="","",'input for RPA'!E128)</f>
        <v>0.01</v>
      </c>
      <c r="G128" s="163">
        <f>IF('input for RPA'!F128="","",'input for RPA'!F128)</f>
      </c>
      <c r="H128" s="13" t="str">
        <f t="shared" si="12"/>
        <v>All ND, MinDL&gt;C, Go to Step 5, &amp; IM</v>
      </c>
      <c r="I128" s="164">
        <f t="shared" si="17"/>
      </c>
      <c r="J128" s="13">
        <f t="shared" si="18"/>
      </c>
      <c r="K128" s="164"/>
      <c r="L128" s="163" t="str">
        <f>IF('input for RPA'!I128="","",'input for RPA'!I128)</f>
        <v>Y</v>
      </c>
      <c r="M128" s="163" t="str">
        <f>IF('input for RPA'!J128="","",'input for RPA'!J128)</f>
        <v>N</v>
      </c>
      <c r="N128" s="163">
        <f>IF('input for RPA'!K128="","",'input for RPA'!K128)</f>
      </c>
      <c r="O128" s="163">
        <f>IF('input for RPA'!L128="","",'input for RPA'!L128)</f>
        <v>9.7E-05</v>
      </c>
      <c r="P128" s="163">
        <f t="shared" si="13"/>
      </c>
      <c r="Q128" s="13" t="str">
        <f t="shared" si="14"/>
        <v>B&lt;C, Step 7</v>
      </c>
      <c r="R128" s="163">
        <f>'input for RPA'!O128</f>
      </c>
      <c r="S128" s="204" t="str">
        <f t="shared" si="16"/>
        <v>No</v>
      </c>
      <c r="T128" s="205" t="str">
        <f t="shared" si="15"/>
        <v>UD; effluent data ND, MDL&gt;C &amp; B&lt;C</v>
      </c>
    </row>
    <row r="129" spans="1:20" ht="12.75">
      <c r="A129" s="212" t="s">
        <v>228</v>
      </c>
      <c r="B129" s="103" t="s">
        <v>511</v>
      </c>
      <c r="C129" s="214">
        <f>Criteria!C130</f>
        <v>0.00017</v>
      </c>
      <c r="D129" s="163" t="str">
        <f>IF('input for RPA'!C129="","",'input for RPA'!C129)</f>
        <v>Y</v>
      </c>
      <c r="E129" s="163" t="str">
        <f>IF('input for RPA'!D129="","",'input for RPA'!D129)</f>
        <v>Y</v>
      </c>
      <c r="F129" s="163">
        <f>IF('input for RPA'!E129="","",'input for RPA'!E129)</f>
        <v>0.7</v>
      </c>
      <c r="G129" s="163">
        <f>IF('input for RPA'!F129="","",'input for RPA'!F129)</f>
      </c>
      <c r="H129" s="13" t="str">
        <f t="shared" si="12"/>
        <v>All ND, MinDL&gt;C, Go to Step 5, &amp; IM</v>
      </c>
      <c r="I129" s="164">
        <f t="shared" si="17"/>
      </c>
      <c r="J129" s="13">
        <f t="shared" si="18"/>
      </c>
      <c r="K129" s="164"/>
      <c r="L129" s="163" t="str">
        <f>IF('input for RPA'!I129="","",'input for RPA'!I129)</f>
        <v>N</v>
      </c>
      <c r="M129" s="163">
        <f>IF('input for RPA'!J129="","",'input for RPA'!J129)</f>
      </c>
      <c r="N129" s="163">
        <f>IF('input for RPA'!K129="","",'input for RPA'!K129)</f>
      </c>
      <c r="O129" s="163">
        <f>IF('input for RPA'!L129="","",'input for RPA'!L129)</f>
      </c>
      <c r="P129" s="163">
        <f t="shared" si="13"/>
      </c>
      <c r="Q129" s="13" t="str">
        <f t="shared" si="14"/>
        <v>No detected value of B, Step 7</v>
      </c>
      <c r="R129" s="163">
        <f>'input for RPA'!O129</f>
      </c>
      <c r="S129" s="204" t="str">
        <f t="shared" si="16"/>
        <v>No</v>
      </c>
      <c r="T129" s="205" t="str">
        <f t="shared" si="15"/>
        <v>MDL&gt;C &amp; No B</v>
      </c>
    </row>
    <row r="130" spans="1:20" ht="12.75">
      <c r="A130" s="215">
        <v>126</v>
      </c>
      <c r="B130" s="216" t="s">
        <v>132</v>
      </c>
      <c r="C130" s="214">
        <f>Criteria!C131</f>
        <v>0.0002</v>
      </c>
      <c r="D130" s="163" t="str">
        <f>IF('input for RPA'!C130="","",'input for RPA'!C130)</f>
        <v>Y</v>
      </c>
      <c r="E130" s="163" t="str">
        <f>IF('input for RPA'!D130="","",'input for RPA'!D130)</f>
        <v>Y</v>
      </c>
      <c r="F130" s="163">
        <f>IF('input for RPA'!E130="","",'input for RPA'!E130)</f>
        <v>0.5</v>
      </c>
      <c r="G130" s="163">
        <f>IF('input for RPA'!F130="","",'input for RPA'!F130)</f>
      </c>
      <c r="H130" s="13" t="str">
        <f t="shared" si="12"/>
        <v>All ND, MinDL&gt;C, Go to Step 5, &amp; IM</v>
      </c>
      <c r="I130" s="164">
        <f t="shared" si="17"/>
      </c>
      <c r="J130" s="13">
        <f t="shared" si="18"/>
      </c>
      <c r="K130" s="164"/>
      <c r="L130" s="163" t="str">
        <f>IF('input for RPA'!I130="","",'input for RPA'!I130)</f>
        <v>N</v>
      </c>
      <c r="M130" s="163">
        <f>IF('input for RPA'!J130="","",'input for RPA'!J130)</f>
      </c>
      <c r="N130" s="163">
        <f>IF('input for RPA'!K130="","",'input for RPA'!K130)</f>
      </c>
      <c r="O130" s="163">
        <f>IF('input for RPA'!L130="","",'input for RPA'!L130)</f>
      </c>
      <c r="P130" s="163">
        <f t="shared" si="13"/>
      </c>
      <c r="Q130" s="13" t="str">
        <f t="shared" si="14"/>
        <v>No detected value of B, Step 7</v>
      </c>
      <c r="R130" s="163">
        <f>'input for RPA'!O130</f>
      </c>
      <c r="S130" s="204" t="str">
        <f t="shared" si="16"/>
        <v>No</v>
      </c>
      <c r="T130" s="205" t="str">
        <f t="shared" si="15"/>
        <v>MDL&gt;C &amp; No B</v>
      </c>
    </row>
    <row r="131" spans="1:20" ht="12.75">
      <c r="A131" s="215"/>
      <c r="B131" s="216" t="s">
        <v>260</v>
      </c>
      <c r="C131" s="214">
        <f>Criteria!C132</f>
        <v>0.01</v>
      </c>
      <c r="D131" s="163" t="str">
        <f>IF('input for RPA'!C131="","",'input for RPA'!C131)</f>
        <v>Y</v>
      </c>
      <c r="E131" s="163" t="str">
        <f>IF('input for RPA'!D131="","",'input for RPA'!D131)</f>
        <v>N</v>
      </c>
      <c r="F131" s="163">
        <f>IF('input for RPA'!E131="","",'input for RPA'!E131)</f>
      </c>
      <c r="G131" s="163">
        <f>IF('input for RPA'!F131="","",'input for RPA'!F131)</f>
        <v>0.008</v>
      </c>
      <c r="H131" s="13">
        <f>IF(C131="No Criteria","No Criteria",IF(D131="N","No effluent data",IF(E131="N","",IF(F131&lt;C131,"All ND, MDL&lt;C, MEC=MDL","All ND, MinDL&gt;C, Go to Step 5, &amp; IM"))))</f>
      </c>
      <c r="I131" s="164">
        <f>IF(C131="No Criteria","No Criteria",IF(D131="N","",IF(E131="N",G131,IF(H131="All ND, MDL&lt;C, MEC=MDL",F131,""))))</f>
        <v>0.008</v>
      </c>
      <c r="J131" s="13" t="str">
        <f>IF(C131="No Criteria","No Criteria",IF(I131="","",IF(I131&gt;=C131,"MEC&gt;=C, Effluent Limits Required","MEC&lt;C, go to Step 5")))</f>
        <v>MEC&lt;C, go to Step 5</v>
      </c>
      <c r="K131" s="164"/>
      <c r="L131" s="163" t="str">
        <f>IF('input for RPA'!I131="","",'input for RPA'!I131)</f>
        <v>Y</v>
      </c>
      <c r="M131" s="163" t="str">
        <f>IF('input for RPA'!J131="","",'input for RPA'!J131)</f>
        <v>Y</v>
      </c>
      <c r="N131" s="163">
        <f>IF('input for RPA'!K131="","",'input for RPA'!K131)</f>
        <v>0.002</v>
      </c>
      <c r="O131" s="163">
        <f>IF('input for RPA'!L131="","",'input for RPA'!L131)</f>
      </c>
      <c r="P131" s="163" t="str">
        <f t="shared" si="13"/>
        <v>N</v>
      </c>
      <c r="Q131" s="13" t="str">
        <f t="shared" si="14"/>
        <v>No detected value of B, Step 7</v>
      </c>
      <c r="R131" s="163">
        <f>'input for RPA'!O131</f>
      </c>
      <c r="S131" s="204" t="str">
        <f t="shared" si="16"/>
        <v>No</v>
      </c>
      <c r="T131" s="205" t="str">
        <f t="shared" si="15"/>
        <v>Ud;MEC&lt;C &amp; B is ND</v>
      </c>
    </row>
    <row r="132" spans="3:20" ht="12.75">
      <c r="C132" s="21"/>
      <c r="D132" s="23"/>
      <c r="E132" s="23"/>
      <c r="F132" s="23"/>
      <c r="G132" s="23"/>
      <c r="H132" s="23"/>
      <c r="I132" s="159"/>
      <c r="J132" s="23"/>
      <c r="K132" s="23"/>
      <c r="L132" s="23"/>
      <c r="M132" s="23"/>
      <c r="N132" s="23"/>
      <c r="O132" s="23"/>
      <c r="P132" s="23"/>
      <c r="R132" s="23"/>
      <c r="S132" s="22"/>
      <c r="T132" s="22"/>
    </row>
    <row r="133" spans="3:20" ht="12.75">
      <c r="C133" s="140"/>
      <c r="D133" s="26"/>
      <c r="E133" s="26"/>
      <c r="F133" s="26"/>
      <c r="G133" s="26"/>
      <c r="H133" s="26"/>
      <c r="I133" s="160"/>
      <c r="J133" s="26"/>
      <c r="K133" s="26"/>
      <c r="L133" s="26"/>
      <c r="M133" s="26"/>
      <c r="N133" s="26"/>
      <c r="O133" s="26"/>
      <c r="P133" s="26"/>
      <c r="Q133" s="25"/>
      <c r="R133" s="26"/>
      <c r="S133" s="140"/>
      <c r="T133" s="140"/>
    </row>
    <row r="134" spans="3:20" ht="12.75">
      <c r="C134" s="21"/>
      <c r="D134" s="23"/>
      <c r="E134" s="23"/>
      <c r="F134" s="23"/>
      <c r="G134" s="23"/>
      <c r="H134" s="23"/>
      <c r="I134" s="159"/>
      <c r="J134" s="23"/>
      <c r="K134" s="23"/>
      <c r="L134" s="23"/>
      <c r="M134" s="23"/>
      <c r="N134" s="23"/>
      <c r="O134" s="23"/>
      <c r="P134" s="23"/>
      <c r="R134" s="23"/>
      <c r="S134" s="22"/>
      <c r="T134" s="22"/>
    </row>
    <row r="135" spans="3:20" ht="12.75">
      <c r="C135" s="21"/>
      <c r="D135" s="23"/>
      <c r="E135" s="23"/>
      <c r="F135" s="23"/>
      <c r="G135" s="23"/>
      <c r="H135" s="23"/>
      <c r="I135" s="159"/>
      <c r="J135" s="23"/>
      <c r="K135" s="23"/>
      <c r="L135" s="23"/>
      <c r="M135" s="23"/>
      <c r="N135" s="23"/>
      <c r="O135" s="23"/>
      <c r="P135" s="23"/>
      <c r="R135" s="23"/>
      <c r="S135" s="22"/>
      <c r="T135" s="22"/>
    </row>
    <row r="136" spans="3:20" ht="12.75">
      <c r="C136" s="21"/>
      <c r="D136" s="23"/>
      <c r="E136" s="23"/>
      <c r="F136" s="23"/>
      <c r="G136" s="23"/>
      <c r="H136" s="23"/>
      <c r="I136" s="159"/>
      <c r="J136" s="23"/>
      <c r="K136" s="23"/>
      <c r="L136" s="23"/>
      <c r="M136" s="23"/>
      <c r="N136" s="23"/>
      <c r="O136" s="23"/>
      <c r="P136" s="23"/>
      <c r="R136" s="23"/>
      <c r="S136" s="22"/>
      <c r="T136" s="22"/>
    </row>
    <row r="137" spans="3:20" ht="12.75">
      <c r="C137" s="21"/>
      <c r="D137" s="23"/>
      <c r="E137" s="23"/>
      <c r="F137" s="23"/>
      <c r="G137" s="23"/>
      <c r="H137" s="23"/>
      <c r="I137" s="159"/>
      <c r="J137" s="23"/>
      <c r="K137" s="23"/>
      <c r="L137" s="23"/>
      <c r="M137" s="23"/>
      <c r="N137" s="23"/>
      <c r="O137" s="23"/>
      <c r="P137" s="23"/>
      <c r="R137" s="23"/>
      <c r="S137" s="22"/>
      <c r="T137" s="22"/>
    </row>
    <row r="138" spans="3:20" ht="12.75">
      <c r="C138" s="21"/>
      <c r="D138" s="23"/>
      <c r="E138" s="23"/>
      <c r="F138" s="23"/>
      <c r="G138" s="23"/>
      <c r="H138" s="23"/>
      <c r="I138" s="159"/>
      <c r="J138" s="23"/>
      <c r="K138" s="23"/>
      <c r="L138" s="23"/>
      <c r="M138" s="23"/>
      <c r="N138" s="23"/>
      <c r="O138" s="23"/>
      <c r="P138" s="23"/>
      <c r="R138" s="23"/>
      <c r="S138" s="22"/>
      <c r="T138" s="22"/>
    </row>
    <row r="139" spans="3:20" ht="12.75">
      <c r="C139" s="21"/>
      <c r="D139" s="23"/>
      <c r="E139" s="23"/>
      <c r="F139" s="23"/>
      <c r="G139" s="23"/>
      <c r="H139" s="23"/>
      <c r="I139" s="159"/>
      <c r="J139" s="23"/>
      <c r="K139" s="23"/>
      <c r="L139" s="23"/>
      <c r="M139" s="23"/>
      <c r="N139" s="23"/>
      <c r="O139" s="23"/>
      <c r="P139" s="23"/>
      <c r="R139" s="23"/>
      <c r="S139" s="22"/>
      <c r="T139" s="22"/>
    </row>
    <row r="140" spans="3:20" ht="12.75">
      <c r="C140" s="21"/>
      <c r="D140" s="23"/>
      <c r="E140" s="23"/>
      <c r="F140" s="23"/>
      <c r="G140" s="23"/>
      <c r="H140" s="23"/>
      <c r="I140" s="159"/>
      <c r="J140" s="23"/>
      <c r="K140" s="23"/>
      <c r="L140" s="23"/>
      <c r="M140" s="23"/>
      <c r="N140" s="23"/>
      <c r="O140" s="23"/>
      <c r="P140" s="23"/>
      <c r="R140" s="23"/>
      <c r="S140" s="22"/>
      <c r="T140" s="22"/>
    </row>
    <row r="141" spans="3:20" ht="12.75">
      <c r="C141" s="21"/>
      <c r="D141" s="23"/>
      <c r="E141" s="23"/>
      <c r="F141" s="23"/>
      <c r="G141" s="23"/>
      <c r="H141" s="23"/>
      <c r="I141" s="159"/>
      <c r="J141" s="23"/>
      <c r="K141" s="23"/>
      <c r="L141" s="23"/>
      <c r="M141" s="23"/>
      <c r="N141" s="23"/>
      <c r="O141" s="23"/>
      <c r="P141" s="23"/>
      <c r="R141" s="23"/>
      <c r="S141" s="22"/>
      <c r="T141" s="22"/>
    </row>
    <row r="142" spans="3:20" ht="12.75">
      <c r="C142" s="21"/>
      <c r="D142" s="23"/>
      <c r="E142" s="23"/>
      <c r="F142" s="23"/>
      <c r="G142" s="23"/>
      <c r="H142" s="23"/>
      <c r="I142" s="159"/>
      <c r="J142" s="23"/>
      <c r="K142" s="23"/>
      <c r="L142" s="23"/>
      <c r="M142" s="23"/>
      <c r="N142" s="23"/>
      <c r="O142" s="23"/>
      <c r="P142" s="23"/>
      <c r="R142" s="23"/>
      <c r="S142" s="22"/>
      <c r="T142" s="22"/>
    </row>
    <row r="143" spans="3:20" ht="12.75">
      <c r="C143" s="21"/>
      <c r="D143" s="23"/>
      <c r="E143" s="23"/>
      <c r="F143" s="23"/>
      <c r="G143" s="23"/>
      <c r="H143" s="23"/>
      <c r="I143" s="159"/>
      <c r="J143" s="23"/>
      <c r="K143" s="23"/>
      <c r="L143" s="23"/>
      <c r="M143" s="23"/>
      <c r="N143" s="23"/>
      <c r="O143" s="23"/>
      <c r="P143" s="23"/>
      <c r="R143" s="23"/>
      <c r="S143" s="22"/>
      <c r="T143" s="22"/>
    </row>
    <row r="144" spans="3:20" ht="12.75">
      <c r="C144" s="21"/>
      <c r="D144" s="23"/>
      <c r="E144" s="23"/>
      <c r="F144" s="23"/>
      <c r="G144" s="23"/>
      <c r="H144" s="23"/>
      <c r="I144" s="159"/>
      <c r="J144" s="23"/>
      <c r="K144" s="23"/>
      <c r="L144" s="23"/>
      <c r="M144" s="23"/>
      <c r="N144" s="23"/>
      <c r="O144" s="23"/>
      <c r="P144" s="23"/>
      <c r="R144" s="23"/>
      <c r="S144" s="22"/>
      <c r="T144" s="22"/>
    </row>
    <row r="145" spans="3:20" ht="12.75">
      <c r="C145" s="21"/>
      <c r="D145" s="23"/>
      <c r="E145" s="23"/>
      <c r="F145" s="23"/>
      <c r="G145" s="23"/>
      <c r="H145" s="23"/>
      <c r="I145" s="159"/>
      <c r="J145" s="23"/>
      <c r="K145" s="23"/>
      <c r="L145" s="23"/>
      <c r="M145" s="23"/>
      <c r="N145" s="23"/>
      <c r="O145" s="23"/>
      <c r="P145" s="23"/>
      <c r="R145" s="23"/>
      <c r="S145" s="22"/>
      <c r="T145" s="22"/>
    </row>
    <row r="146" spans="3:20" ht="12.75">
      <c r="C146" s="21"/>
      <c r="D146" s="23"/>
      <c r="E146" s="23"/>
      <c r="F146" s="23"/>
      <c r="G146" s="23"/>
      <c r="H146" s="23"/>
      <c r="I146" s="159"/>
      <c r="J146" s="23"/>
      <c r="K146" s="23"/>
      <c r="L146" s="23"/>
      <c r="M146" s="23"/>
      <c r="N146" s="23"/>
      <c r="O146" s="23"/>
      <c r="P146" s="23"/>
      <c r="R146" s="23"/>
      <c r="S146" s="22"/>
      <c r="T146" s="22"/>
    </row>
    <row r="147" spans="3:20" ht="12.75">
      <c r="C147" s="21"/>
      <c r="D147" s="23"/>
      <c r="E147" s="23"/>
      <c r="F147" s="23"/>
      <c r="G147" s="23"/>
      <c r="H147" s="23"/>
      <c r="I147" s="159"/>
      <c r="J147" s="23"/>
      <c r="K147" s="23"/>
      <c r="L147" s="23"/>
      <c r="M147" s="23"/>
      <c r="N147" s="23"/>
      <c r="O147" s="23"/>
      <c r="P147" s="23"/>
      <c r="R147" s="23"/>
      <c r="S147" s="22"/>
      <c r="T147" s="22"/>
    </row>
    <row r="148" spans="3:20" ht="12.75">
      <c r="C148" s="21"/>
      <c r="D148" s="23"/>
      <c r="E148" s="23"/>
      <c r="F148" s="23"/>
      <c r="G148" s="23"/>
      <c r="H148" s="23"/>
      <c r="I148" s="159"/>
      <c r="J148" s="23"/>
      <c r="K148" s="23"/>
      <c r="L148" s="23"/>
      <c r="M148" s="23"/>
      <c r="N148" s="23"/>
      <c r="O148" s="23"/>
      <c r="P148" s="23"/>
      <c r="R148" s="23"/>
      <c r="S148" s="22"/>
      <c r="T148" s="22"/>
    </row>
    <row r="149" spans="3:20" ht="12.75">
      <c r="C149" s="20"/>
      <c r="S149" s="20"/>
      <c r="T149" s="20"/>
    </row>
    <row r="150" spans="3:20" ht="12.75">
      <c r="C150" s="20"/>
      <c r="S150" s="20"/>
      <c r="T150" s="20"/>
    </row>
    <row r="151" spans="3:20" ht="12.75">
      <c r="C151" s="20"/>
      <c r="S151" s="20"/>
      <c r="T151" s="20"/>
    </row>
    <row r="152" spans="3:20" ht="12.75">
      <c r="C152" s="20"/>
      <c r="S152" s="20"/>
      <c r="T152" s="20"/>
    </row>
    <row r="153" spans="3:20" ht="12.75">
      <c r="C153" s="20"/>
      <c r="S153" s="20"/>
      <c r="T153" s="20"/>
    </row>
    <row r="154" spans="3:20" ht="12.75">
      <c r="C154" s="20"/>
      <c r="S154" s="20"/>
      <c r="T154" s="20"/>
    </row>
    <row r="155" spans="3:20" ht="12.75">
      <c r="C155" s="20"/>
      <c r="S155" s="20"/>
      <c r="T155" s="20"/>
    </row>
    <row r="156" spans="3:20" ht="12.75">
      <c r="C156" s="20"/>
      <c r="S156" s="20"/>
      <c r="T156" s="20"/>
    </row>
    <row r="157" spans="3:20" ht="12.75">
      <c r="C157" s="20"/>
      <c r="S157" s="20"/>
      <c r="T157" s="20"/>
    </row>
    <row r="158" spans="3:20" ht="12.75">
      <c r="C158" s="20"/>
      <c r="S158" s="20"/>
      <c r="T158" s="20"/>
    </row>
    <row r="159" spans="3:20" ht="12.75">
      <c r="C159" s="20"/>
      <c r="S159" s="20"/>
      <c r="T159" s="20"/>
    </row>
    <row r="160" spans="3:20" ht="12.75">
      <c r="C160" s="20"/>
      <c r="S160" s="20"/>
      <c r="T160" s="20"/>
    </row>
    <row r="161" spans="3:20" ht="12.75">
      <c r="C161" s="20"/>
      <c r="S161" s="20"/>
      <c r="T161" s="20"/>
    </row>
    <row r="162" spans="3:20" ht="12.75">
      <c r="C162" s="20"/>
      <c r="S162" s="20"/>
      <c r="T162" s="20"/>
    </row>
    <row r="163" spans="3:20" ht="12.75">
      <c r="C163" s="20"/>
      <c r="S163" s="20"/>
      <c r="T163" s="20"/>
    </row>
    <row r="164" spans="3:20" ht="12.75">
      <c r="C164" s="20"/>
      <c r="S164" s="20"/>
      <c r="T164" s="20"/>
    </row>
    <row r="165" spans="3:20" ht="12.75">
      <c r="C165" s="20"/>
      <c r="S165" s="20"/>
      <c r="T165" s="20"/>
    </row>
    <row r="166" spans="3:20" ht="12.75">
      <c r="C166" s="20"/>
      <c r="S166" s="20"/>
      <c r="T166" s="20"/>
    </row>
    <row r="167" spans="3:20" ht="12.75">
      <c r="C167" s="20"/>
      <c r="S167" s="20"/>
      <c r="T167" s="20"/>
    </row>
    <row r="168" spans="3:20" ht="12.75">
      <c r="C168" s="20"/>
      <c r="S168" s="20"/>
      <c r="T168" s="20"/>
    </row>
    <row r="169" spans="3:20" ht="12.75">
      <c r="C169" s="20"/>
      <c r="S169" s="20"/>
      <c r="T169" s="20"/>
    </row>
    <row r="170" spans="3:20" ht="12.75">
      <c r="C170" s="20"/>
      <c r="S170" s="20"/>
      <c r="T170" s="20"/>
    </row>
    <row r="171" spans="3:20" ht="12.75">
      <c r="C171" s="20"/>
      <c r="S171" s="20"/>
      <c r="T171" s="20"/>
    </row>
    <row r="172" spans="3:20" ht="12.75">
      <c r="C172" s="20"/>
      <c r="S172" s="20"/>
      <c r="T172" s="20"/>
    </row>
    <row r="173" spans="3:20" ht="12.75">
      <c r="C173" s="20"/>
      <c r="S173" s="20"/>
      <c r="T173" s="20"/>
    </row>
    <row r="174" spans="3:20" ht="12.75">
      <c r="C174" s="20"/>
      <c r="S174" s="20"/>
      <c r="T174" s="20"/>
    </row>
    <row r="175" spans="3:20" ht="12.75">
      <c r="C175" s="20"/>
      <c r="S175" s="20"/>
      <c r="T175" s="20"/>
    </row>
    <row r="176" spans="3:20" ht="12.75">
      <c r="C176" s="20"/>
      <c r="S176" s="20"/>
      <c r="T176" s="20"/>
    </row>
    <row r="177" spans="3:20" ht="12.75">
      <c r="C177" s="20"/>
      <c r="S177" s="20"/>
      <c r="T177" s="20"/>
    </row>
    <row r="178" spans="3:20" ht="12.75">
      <c r="C178" s="20"/>
      <c r="S178" s="20"/>
      <c r="T178" s="20"/>
    </row>
    <row r="179" spans="3:20" ht="12.75">
      <c r="C179" s="20"/>
      <c r="S179" s="20"/>
      <c r="T179" s="20"/>
    </row>
    <row r="180" spans="3:20" ht="12.75">
      <c r="C180" s="20"/>
      <c r="S180" s="20"/>
      <c r="T180" s="20"/>
    </row>
    <row r="181" spans="3:20" ht="12.75">
      <c r="C181" s="20"/>
      <c r="S181" s="20"/>
      <c r="T181" s="20"/>
    </row>
    <row r="182" spans="3:20" ht="12.75">
      <c r="C182" s="20"/>
      <c r="S182" s="20"/>
      <c r="T182" s="20"/>
    </row>
    <row r="183" spans="3:20" ht="12.75">
      <c r="C183" s="20"/>
      <c r="S183" s="20"/>
      <c r="T183" s="20"/>
    </row>
    <row r="184" spans="3:20" ht="12.75">
      <c r="C184" s="20"/>
      <c r="S184" s="20"/>
      <c r="T184" s="20"/>
    </row>
    <row r="185" spans="3:20" ht="12.75">
      <c r="C185" s="20"/>
      <c r="S185" s="20"/>
      <c r="T185" s="20"/>
    </row>
    <row r="186" spans="3:20" ht="12.75">
      <c r="C186" s="20"/>
      <c r="S186" s="20"/>
      <c r="T186" s="20"/>
    </row>
    <row r="187" spans="3:20" ht="12.75">
      <c r="C187" s="20"/>
      <c r="S187" s="20"/>
      <c r="T187" s="20"/>
    </row>
    <row r="188" spans="3:20" ht="12.75">
      <c r="C188" s="20"/>
      <c r="S188" s="20"/>
      <c r="T188" s="20"/>
    </row>
    <row r="189" spans="3:20" ht="12.75">
      <c r="C189" s="20"/>
      <c r="S189" s="20"/>
      <c r="T189" s="20"/>
    </row>
    <row r="190" spans="3:20" ht="12.75">
      <c r="C190" s="20"/>
      <c r="S190" s="20"/>
      <c r="T190" s="20"/>
    </row>
    <row r="191" spans="3:20" ht="12.75">
      <c r="C191" s="20"/>
      <c r="S191" s="20"/>
      <c r="T191" s="20"/>
    </row>
    <row r="192" spans="3:20" ht="12.75">
      <c r="C192" s="20"/>
      <c r="S192" s="20"/>
      <c r="T192" s="20"/>
    </row>
    <row r="193" spans="3:20" ht="12.75">
      <c r="C193" s="20"/>
      <c r="S193" s="20"/>
      <c r="T193" s="20"/>
    </row>
    <row r="194" spans="3:20" ht="12.75">
      <c r="C194" s="20"/>
      <c r="S194" s="20"/>
      <c r="T194" s="20"/>
    </row>
    <row r="195" spans="3:20" ht="12.75">
      <c r="C195" s="20"/>
      <c r="S195" s="20"/>
      <c r="T195" s="20"/>
    </row>
    <row r="196" spans="3:20" ht="12.75">
      <c r="C196" s="20"/>
      <c r="S196" s="20"/>
      <c r="T196" s="20"/>
    </row>
    <row r="197" spans="3:20" ht="12.75">
      <c r="C197" s="20"/>
      <c r="S197" s="20"/>
      <c r="T197" s="20"/>
    </row>
    <row r="198" spans="3:20" ht="12.75">
      <c r="C198" s="20"/>
      <c r="S198" s="20"/>
      <c r="T198" s="20"/>
    </row>
    <row r="199" spans="3:20" ht="12.75">
      <c r="C199" s="20"/>
      <c r="S199" s="20"/>
      <c r="T199" s="20"/>
    </row>
    <row r="200" spans="3:20" ht="12.75">
      <c r="C200" s="20"/>
      <c r="S200" s="20"/>
      <c r="T200" s="20"/>
    </row>
    <row r="201" spans="3:20" ht="12.75">
      <c r="C201" s="20"/>
      <c r="S201" s="20"/>
      <c r="T201" s="20"/>
    </row>
    <row r="202" spans="3:20" ht="12.75">
      <c r="C202" s="20"/>
      <c r="S202" s="20"/>
      <c r="T202" s="20"/>
    </row>
    <row r="203" spans="3:20" ht="12.75">
      <c r="C203" s="20"/>
      <c r="S203" s="20"/>
      <c r="T203" s="20"/>
    </row>
    <row r="204" spans="3:20" ht="12.75">
      <c r="C204" s="20"/>
      <c r="S204" s="20"/>
      <c r="T204" s="20"/>
    </row>
    <row r="205" spans="3:20" ht="12.75">
      <c r="C205" s="20"/>
      <c r="S205" s="20"/>
      <c r="T205" s="20"/>
    </row>
    <row r="206" spans="3:20" ht="12.75">
      <c r="C206" s="20"/>
      <c r="S206" s="20"/>
      <c r="T206" s="20"/>
    </row>
    <row r="207" spans="3:20" ht="12.75">
      <c r="C207" s="20"/>
      <c r="S207" s="20"/>
      <c r="T207" s="20"/>
    </row>
    <row r="208" spans="3:20" ht="12.75">
      <c r="C208" s="20"/>
      <c r="S208" s="20"/>
      <c r="T208" s="20"/>
    </row>
    <row r="209" spans="3:20" ht="12.75">
      <c r="C209" s="20"/>
      <c r="S209" s="20"/>
      <c r="T209" s="20"/>
    </row>
    <row r="210" spans="3:20" ht="12.75">
      <c r="C210" s="20"/>
      <c r="S210" s="20"/>
      <c r="T210" s="20"/>
    </row>
    <row r="211" spans="3:20" ht="12.75">
      <c r="C211" s="20"/>
      <c r="S211" s="20"/>
      <c r="T211" s="20"/>
    </row>
    <row r="212" spans="3:20" ht="12.75">
      <c r="C212" s="20"/>
      <c r="S212" s="20"/>
      <c r="T212" s="20"/>
    </row>
    <row r="213" spans="3:20" ht="12.75">
      <c r="C213" s="20"/>
      <c r="S213" s="20"/>
      <c r="T213" s="20"/>
    </row>
    <row r="214" spans="3:20" ht="12.75">
      <c r="C214" s="20"/>
      <c r="S214" s="20"/>
      <c r="T214" s="20"/>
    </row>
    <row r="215" spans="3:20" ht="12.75">
      <c r="C215" s="20"/>
      <c r="S215" s="20"/>
      <c r="T215" s="20"/>
    </row>
    <row r="216" spans="3:20" ht="12.75">
      <c r="C216" s="20"/>
      <c r="S216" s="20"/>
      <c r="T216" s="20"/>
    </row>
    <row r="217" spans="3:20" ht="12.75">
      <c r="C217" s="20"/>
      <c r="S217" s="20"/>
      <c r="T217" s="20"/>
    </row>
    <row r="218" spans="3:20" ht="12.75">
      <c r="C218" s="20"/>
      <c r="S218" s="20"/>
      <c r="T218" s="20"/>
    </row>
    <row r="219" spans="3:20" ht="12.75">
      <c r="C219" s="20"/>
      <c r="S219" s="20"/>
      <c r="T219" s="20"/>
    </row>
    <row r="220" spans="3:20" ht="12.75">
      <c r="C220" s="20"/>
      <c r="S220" s="20"/>
      <c r="T220" s="20"/>
    </row>
    <row r="221" spans="3:20" ht="12.75">
      <c r="C221" s="20"/>
      <c r="S221" s="20"/>
      <c r="T221" s="20"/>
    </row>
    <row r="222" spans="3:20" ht="12.75">
      <c r="C222" s="20"/>
      <c r="S222" s="20"/>
      <c r="T222" s="20"/>
    </row>
    <row r="223" spans="3:20" ht="12.75">
      <c r="C223" s="20"/>
      <c r="S223" s="20"/>
      <c r="T223" s="20"/>
    </row>
    <row r="224" spans="3:20" ht="12.75">
      <c r="C224" s="20"/>
      <c r="S224" s="20"/>
      <c r="T224" s="20"/>
    </row>
    <row r="225" spans="3:20" ht="12.75">
      <c r="C225" s="20"/>
      <c r="S225" s="20"/>
      <c r="T225" s="20"/>
    </row>
    <row r="226" spans="3:20" ht="12.75">
      <c r="C226" s="20"/>
      <c r="S226" s="20"/>
      <c r="T226" s="20"/>
    </row>
    <row r="227" spans="3:20" ht="12.75">
      <c r="C227" s="20"/>
      <c r="S227" s="20"/>
      <c r="T227" s="20"/>
    </row>
    <row r="228" spans="3:20" ht="12.75">
      <c r="C228" s="20"/>
      <c r="S228" s="20"/>
      <c r="T228" s="20"/>
    </row>
    <row r="229" spans="3:20" ht="12.75">
      <c r="C229" s="20"/>
      <c r="S229" s="20"/>
      <c r="T229" s="20"/>
    </row>
    <row r="230" spans="3:20" ht="12.75">
      <c r="C230" s="20"/>
      <c r="S230" s="20"/>
      <c r="T230" s="20"/>
    </row>
    <row r="231" spans="3:20" ht="12.75">
      <c r="C231" s="20"/>
      <c r="S231" s="20"/>
      <c r="T231" s="20"/>
    </row>
    <row r="232" spans="3:20" ht="12.75">
      <c r="C232" s="20"/>
      <c r="S232" s="20"/>
      <c r="T232" s="20"/>
    </row>
    <row r="233" spans="3:20" ht="12.75">
      <c r="C233" s="20"/>
      <c r="S233" s="20"/>
      <c r="T233" s="20"/>
    </row>
    <row r="234" spans="3:20" ht="12.75">
      <c r="C234" s="20"/>
      <c r="S234" s="20"/>
      <c r="T234" s="20"/>
    </row>
    <row r="235" spans="3:20" ht="12.75">
      <c r="C235" s="20"/>
      <c r="S235" s="20"/>
      <c r="T235" s="20"/>
    </row>
    <row r="236" spans="3:20" ht="12.75">
      <c r="C236" s="20"/>
      <c r="S236" s="20"/>
      <c r="T236" s="20"/>
    </row>
    <row r="237" spans="3:20" ht="12.75">
      <c r="C237" s="20"/>
      <c r="S237" s="20"/>
      <c r="T237" s="20"/>
    </row>
    <row r="238" spans="3:20" ht="12.75">
      <c r="C238" s="20"/>
      <c r="S238" s="20"/>
      <c r="T238" s="20"/>
    </row>
    <row r="239" spans="3:20" ht="12.75">
      <c r="C239" s="20"/>
      <c r="S239" s="20"/>
      <c r="T239" s="20"/>
    </row>
    <row r="240" spans="3:20" ht="12.75">
      <c r="C240" s="20"/>
      <c r="S240" s="20"/>
      <c r="T240" s="20"/>
    </row>
    <row r="241" spans="3:20" ht="12.75">
      <c r="C241" s="20"/>
      <c r="S241" s="20"/>
      <c r="T241" s="20"/>
    </row>
    <row r="242" spans="3:20" ht="12.75">
      <c r="C242" s="20"/>
      <c r="S242" s="20"/>
      <c r="T242" s="20"/>
    </row>
    <row r="243" spans="3:20" ht="12.75">
      <c r="C243" s="20"/>
      <c r="S243" s="20"/>
      <c r="T243" s="20"/>
    </row>
    <row r="244" spans="3:20" ht="12.75">
      <c r="C244" s="20"/>
      <c r="S244" s="20"/>
      <c r="T244" s="20"/>
    </row>
    <row r="245" spans="3:20" ht="12.75">
      <c r="C245" s="20"/>
      <c r="S245" s="20"/>
      <c r="T245" s="20"/>
    </row>
    <row r="246" spans="3:20" ht="12.75">
      <c r="C246" s="20"/>
      <c r="S246" s="20"/>
      <c r="T246" s="20"/>
    </row>
    <row r="247" spans="3:20" ht="12.75">
      <c r="C247" s="20"/>
      <c r="S247" s="20"/>
      <c r="T247" s="20"/>
    </row>
    <row r="248" spans="3:20" ht="12.75">
      <c r="C248" s="20"/>
      <c r="S248" s="20"/>
      <c r="T248" s="20"/>
    </row>
    <row r="249" spans="3:20" ht="12.75">
      <c r="C249" s="20"/>
      <c r="S249" s="20"/>
      <c r="T249" s="20"/>
    </row>
    <row r="250" spans="3:20" ht="12.75">
      <c r="C250" s="20"/>
      <c r="S250" s="20"/>
      <c r="T250" s="20"/>
    </row>
    <row r="251" spans="3:20" ht="12.75">
      <c r="C251" s="20"/>
      <c r="S251" s="20"/>
      <c r="T251" s="20"/>
    </row>
    <row r="252" spans="3:20" ht="12.75">
      <c r="C252" s="20"/>
      <c r="S252" s="20"/>
      <c r="T252" s="20"/>
    </row>
    <row r="253" spans="3:20" ht="12.75">
      <c r="C253" s="20"/>
      <c r="S253" s="20"/>
      <c r="T253" s="20"/>
    </row>
    <row r="254" spans="3:20" ht="12.75">
      <c r="C254" s="20"/>
      <c r="S254" s="20"/>
      <c r="T254" s="20"/>
    </row>
    <row r="255" spans="3:20" ht="12.75">
      <c r="C255" s="20"/>
      <c r="S255" s="20"/>
      <c r="T255" s="20"/>
    </row>
    <row r="256" spans="3:20" ht="12.75">
      <c r="C256" s="20"/>
      <c r="S256" s="20"/>
      <c r="T256" s="20"/>
    </row>
    <row r="257" spans="3:20" ht="12.75">
      <c r="C257" s="20"/>
      <c r="S257" s="20"/>
      <c r="T257" s="20"/>
    </row>
    <row r="258" spans="3:20" ht="12.75">
      <c r="C258" s="20"/>
      <c r="S258" s="20"/>
      <c r="T258" s="20"/>
    </row>
    <row r="259" spans="3:20" ht="12.75">
      <c r="C259" s="20"/>
      <c r="S259" s="20"/>
      <c r="T259" s="20"/>
    </row>
    <row r="260" spans="3:20" ht="12.75">
      <c r="C260" s="20"/>
      <c r="S260" s="20"/>
      <c r="T260" s="20"/>
    </row>
    <row r="261" spans="3:20" ht="12.75">
      <c r="C261" s="20"/>
      <c r="S261" s="20"/>
      <c r="T261" s="20"/>
    </row>
    <row r="262" spans="3:20" ht="12.75">
      <c r="C262" s="20"/>
      <c r="S262" s="20"/>
      <c r="T262" s="20"/>
    </row>
    <row r="263" spans="3:20" ht="12.75">
      <c r="C263" s="20"/>
      <c r="S263" s="20"/>
      <c r="T263" s="20"/>
    </row>
    <row r="264" spans="3:20" ht="12.75">
      <c r="C264" s="20"/>
      <c r="S264" s="20"/>
      <c r="T264" s="20"/>
    </row>
    <row r="265" spans="3:20" ht="12.75">
      <c r="C265" s="20"/>
      <c r="S265" s="20"/>
      <c r="T265" s="20"/>
    </row>
    <row r="266" spans="3:20" ht="12.75">
      <c r="C266" s="20"/>
      <c r="S266" s="20"/>
      <c r="T266" s="20"/>
    </row>
    <row r="267" spans="3:20" ht="12.75">
      <c r="C267" s="20"/>
      <c r="S267" s="20"/>
      <c r="T267" s="20"/>
    </row>
    <row r="268" spans="3:20" ht="12.75">
      <c r="C268" s="20"/>
      <c r="S268" s="20"/>
      <c r="T268" s="20"/>
    </row>
    <row r="269" spans="3:20" ht="12.75">
      <c r="C269" s="20"/>
      <c r="S269" s="20"/>
      <c r="T269" s="20"/>
    </row>
    <row r="270" spans="3:20" ht="12.75">
      <c r="C270" s="20"/>
      <c r="S270" s="20"/>
      <c r="T270" s="20"/>
    </row>
    <row r="271" spans="3:20" ht="12.75">
      <c r="C271" s="20"/>
      <c r="S271" s="20"/>
      <c r="T271" s="20"/>
    </row>
    <row r="272" spans="3:20" ht="12.75">
      <c r="C272" s="20"/>
      <c r="S272" s="20"/>
      <c r="T272" s="20"/>
    </row>
    <row r="273" spans="3:20" ht="12.75">
      <c r="C273" s="20"/>
      <c r="S273" s="20"/>
      <c r="T273" s="20"/>
    </row>
    <row r="274" ht="12.75">
      <c r="C274" s="20"/>
    </row>
    <row r="275" ht="12.75">
      <c r="C275" s="20"/>
    </row>
    <row r="276" ht="12.75">
      <c r="C276" s="20"/>
    </row>
    <row r="277" ht="12.75">
      <c r="C277" s="20"/>
    </row>
    <row r="278" ht="12.75">
      <c r="C278" s="20"/>
    </row>
    <row r="279" ht="12.75">
      <c r="C279" s="20"/>
    </row>
    <row r="280" ht="12.75">
      <c r="C280" s="20"/>
    </row>
    <row r="281" ht="12.75">
      <c r="C281" s="20"/>
    </row>
    <row r="282" ht="12.75">
      <c r="C282" s="20"/>
    </row>
    <row r="283" ht="12.75">
      <c r="C283" s="20"/>
    </row>
    <row r="284" ht="12.75">
      <c r="C284" s="20"/>
    </row>
    <row r="285" ht="12.75">
      <c r="C285" s="20"/>
    </row>
    <row r="286" ht="12.75">
      <c r="C286" s="20"/>
    </row>
    <row r="287" ht="12.75">
      <c r="C287" s="20"/>
    </row>
    <row r="288" ht="12.75">
      <c r="C288" s="20"/>
    </row>
    <row r="289" ht="12.75">
      <c r="C289" s="20"/>
    </row>
    <row r="290" ht="12.75">
      <c r="C290" s="20"/>
    </row>
    <row r="291" ht="12.75">
      <c r="C291" s="20"/>
    </row>
    <row r="292" ht="12.75">
      <c r="C292" s="20"/>
    </row>
    <row r="293" ht="12.75">
      <c r="C293" s="20"/>
    </row>
    <row r="294" ht="12.75">
      <c r="C294" s="20"/>
    </row>
    <row r="295" ht="12.75">
      <c r="C295" s="20"/>
    </row>
    <row r="296" ht="12.75">
      <c r="C296" s="20"/>
    </row>
    <row r="297" ht="12.75">
      <c r="C297" s="20"/>
    </row>
    <row r="298" ht="12.75">
      <c r="C298" s="20"/>
    </row>
    <row r="299" ht="12.75">
      <c r="C299" s="20"/>
    </row>
    <row r="300" ht="12.75">
      <c r="C300" s="20"/>
    </row>
    <row r="301" ht="12.75">
      <c r="C301" s="20"/>
    </row>
    <row r="302" ht="12.75">
      <c r="C302" s="20"/>
    </row>
    <row r="303" ht="12.75">
      <c r="C303" s="20"/>
    </row>
    <row r="304" ht="12.75">
      <c r="C304" s="20"/>
    </row>
    <row r="305" ht="12.75">
      <c r="C305" s="20"/>
    </row>
    <row r="306" ht="12.75">
      <c r="C306" s="20"/>
    </row>
    <row r="307" ht="12.75">
      <c r="C307" s="20"/>
    </row>
    <row r="308" ht="12.75">
      <c r="C308" s="20"/>
    </row>
    <row r="309" ht="12.75">
      <c r="C309" s="20"/>
    </row>
    <row r="310" ht="12.75">
      <c r="C310" s="20"/>
    </row>
    <row r="311" ht="12.75">
      <c r="C311" s="20"/>
    </row>
    <row r="312" ht="12.75">
      <c r="C312" s="20"/>
    </row>
    <row r="313" ht="12.75">
      <c r="C313" s="20"/>
    </row>
  </sheetData>
  <mergeCells count="13">
    <mergeCell ref="P8:P9"/>
    <mergeCell ref="G8:G9"/>
    <mergeCell ref="H8:H9"/>
    <mergeCell ref="R8:R9"/>
    <mergeCell ref="O8:O9"/>
    <mergeCell ref="A8:A9"/>
    <mergeCell ref="B8:B9"/>
    <mergeCell ref="D8:D9"/>
    <mergeCell ref="E8:E9"/>
    <mergeCell ref="F8:F9"/>
    <mergeCell ref="L8:L9"/>
    <mergeCell ref="M8:M9"/>
    <mergeCell ref="N8:N9"/>
  </mergeCells>
  <printOptions/>
  <pageMargins left="0.15" right="0.15" top="0.75" bottom="0.5" header="0.5" footer="0.25"/>
  <pageSetup horizontalDpi="600" verticalDpi="600" orientation="landscape" scale="48" r:id="rId1"/>
  <headerFooter alignWithMargins="0">
    <oddHeader>&amp;CAttachment 2.
Reasonable Potential Analysis
</oddHeader>
    <oddFooter>&amp;L&amp;T
&amp;D
&amp;C&amp;P of &amp;N&amp;R&amp;A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4" sqref="A54"/>
    </sheetView>
  </sheetViews>
  <sheetFormatPr defaultColWidth="9.140625" defaultRowHeight="12.75"/>
  <cols>
    <col min="1" max="1" width="34.140625" style="0" customWidth="1"/>
    <col min="2" max="2" width="9.57421875" style="0" customWidth="1"/>
    <col min="4" max="4" width="9.28125" style="0" customWidth="1"/>
    <col min="5" max="5" width="10.7109375" style="0" customWidth="1"/>
    <col min="6" max="6" width="8.421875" style="0" customWidth="1"/>
    <col min="7" max="7" width="9.28125" style="0" customWidth="1"/>
    <col min="8" max="10" width="9.00390625" style="0" customWidth="1"/>
    <col min="11" max="11" width="12.421875" style="0" customWidth="1"/>
    <col min="12" max="12" width="12.57421875" style="0" bestFit="1" customWidth="1"/>
    <col min="13" max="13" width="20.28125" style="0" bestFit="1" customWidth="1"/>
    <col min="14" max="14" width="20.00390625" style="0" bestFit="1" customWidth="1"/>
  </cols>
  <sheetData>
    <row r="1" ht="12.75">
      <c r="A1" s="53" t="s">
        <v>187</v>
      </c>
    </row>
    <row r="3" spans="1:14" ht="45.75" thickBot="1">
      <c r="A3" s="31" t="s">
        <v>139</v>
      </c>
      <c r="B3" s="31" t="s">
        <v>240</v>
      </c>
      <c r="C3" s="31" t="s">
        <v>205</v>
      </c>
      <c r="D3" s="31" t="s">
        <v>206</v>
      </c>
      <c r="E3" s="31" t="s">
        <v>207</v>
      </c>
      <c r="F3" s="31" t="s">
        <v>241</v>
      </c>
      <c r="G3" s="373" t="s">
        <v>84</v>
      </c>
      <c r="H3" s="148" t="s">
        <v>118</v>
      </c>
      <c r="I3" s="148" t="s">
        <v>307</v>
      </c>
      <c r="J3" s="148" t="s">
        <v>225</v>
      </c>
      <c r="K3" s="148" t="s">
        <v>287</v>
      </c>
      <c r="L3" s="148" t="s">
        <v>36</v>
      </c>
      <c r="M3" s="148" t="s">
        <v>39</v>
      </c>
      <c r="N3" s="148" t="s">
        <v>43</v>
      </c>
    </row>
    <row r="4" spans="1:14" ht="34.5" thickTop="1">
      <c r="A4" s="32" t="s">
        <v>141</v>
      </c>
      <c r="B4" s="33" t="s">
        <v>243</v>
      </c>
      <c r="C4" s="33" t="s">
        <v>242</v>
      </c>
      <c r="D4" s="33" t="s">
        <v>142</v>
      </c>
      <c r="E4" s="33" t="s">
        <v>244</v>
      </c>
      <c r="F4" s="33" t="s">
        <v>243</v>
      </c>
      <c r="G4" s="33" t="s">
        <v>526</v>
      </c>
      <c r="H4" s="33" t="s">
        <v>526</v>
      </c>
      <c r="I4" s="33" t="s">
        <v>526</v>
      </c>
      <c r="J4" s="33" t="s">
        <v>526</v>
      </c>
      <c r="K4" s="33" t="s">
        <v>526</v>
      </c>
      <c r="L4" s="33" t="s">
        <v>526</v>
      </c>
      <c r="M4" s="33" t="s">
        <v>526</v>
      </c>
      <c r="N4" s="33" t="s">
        <v>526</v>
      </c>
    </row>
    <row r="5" spans="1:14" ht="12.75">
      <c r="A5" s="34" t="s">
        <v>143</v>
      </c>
      <c r="B5" s="40">
        <v>3.73</v>
      </c>
      <c r="C5" s="40">
        <v>1.95</v>
      </c>
      <c r="D5" s="150">
        <v>0.025</v>
      </c>
      <c r="E5" s="149">
        <v>7.1</v>
      </c>
      <c r="F5" s="212">
        <v>1</v>
      </c>
      <c r="G5" s="40">
        <v>1.8</v>
      </c>
      <c r="H5" s="151">
        <v>0.00013</v>
      </c>
      <c r="I5" s="151">
        <v>0.00059</v>
      </c>
      <c r="J5" s="151">
        <v>0.00014</v>
      </c>
      <c r="K5" s="374">
        <v>1.3E-08</v>
      </c>
      <c r="L5" s="149">
        <v>4.3</v>
      </c>
      <c r="M5" s="40">
        <v>0.41</v>
      </c>
      <c r="N5" s="40">
        <v>0.56</v>
      </c>
    </row>
    <row r="6" spans="1:14" ht="12.75">
      <c r="A6" s="34" t="s">
        <v>144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2.75">
      <c r="A7" s="34" t="s">
        <v>145</v>
      </c>
      <c r="B7" s="37">
        <v>9</v>
      </c>
      <c r="C7" s="37">
        <v>9</v>
      </c>
      <c r="D7" s="37">
        <v>9</v>
      </c>
      <c r="E7" s="37">
        <v>9</v>
      </c>
      <c r="F7" s="37">
        <v>9</v>
      </c>
      <c r="G7" s="37">
        <v>9</v>
      </c>
      <c r="H7" s="37">
        <v>9</v>
      </c>
      <c r="I7" s="37">
        <v>9</v>
      </c>
      <c r="J7" s="37">
        <v>9</v>
      </c>
      <c r="K7" s="37">
        <v>9</v>
      </c>
      <c r="L7" s="37">
        <v>9</v>
      </c>
      <c r="M7" s="37">
        <v>9</v>
      </c>
      <c r="N7" s="37">
        <v>9</v>
      </c>
    </row>
    <row r="8" spans="1:14" ht="12.75">
      <c r="A8" s="34" t="s">
        <v>146</v>
      </c>
      <c r="B8" s="37">
        <v>4</v>
      </c>
      <c r="C8" s="37">
        <v>4</v>
      </c>
      <c r="D8" s="37">
        <v>4</v>
      </c>
      <c r="E8" s="37">
        <v>4</v>
      </c>
      <c r="F8" s="37">
        <v>4</v>
      </c>
      <c r="G8" s="37">
        <v>4</v>
      </c>
      <c r="H8" s="37">
        <v>4</v>
      </c>
      <c r="I8" s="37">
        <v>4</v>
      </c>
      <c r="J8" s="37">
        <v>4</v>
      </c>
      <c r="K8" s="37">
        <v>4</v>
      </c>
      <c r="L8" s="37">
        <v>4</v>
      </c>
      <c r="M8" s="37">
        <v>4</v>
      </c>
      <c r="N8" s="37">
        <v>4</v>
      </c>
    </row>
    <row r="9" spans="1:14" ht="12.75">
      <c r="A9" s="375" t="s">
        <v>288</v>
      </c>
      <c r="B9" s="37" t="s">
        <v>24</v>
      </c>
      <c r="C9" s="37" t="s">
        <v>24</v>
      </c>
      <c r="D9" s="37" t="s">
        <v>24</v>
      </c>
      <c r="E9" s="37" t="s">
        <v>24</v>
      </c>
      <c r="F9" s="37" t="s">
        <v>24</v>
      </c>
      <c r="G9" s="37" t="s">
        <v>25</v>
      </c>
      <c r="H9" s="37" t="s">
        <v>25</v>
      </c>
      <c r="I9" s="37" t="s">
        <v>25</v>
      </c>
      <c r="J9" s="37" t="s">
        <v>25</v>
      </c>
      <c r="K9" s="37" t="s">
        <v>25</v>
      </c>
      <c r="L9" s="37" t="s">
        <v>25</v>
      </c>
      <c r="M9" s="37" t="s">
        <v>25</v>
      </c>
      <c r="N9" s="37" t="s">
        <v>25</v>
      </c>
    </row>
    <row r="10" spans="1:14" ht="12.75">
      <c r="A10" s="209" t="s">
        <v>147</v>
      </c>
      <c r="B10" s="37" t="s">
        <v>25</v>
      </c>
      <c r="C10" s="37" t="s">
        <v>25</v>
      </c>
      <c r="D10" s="37" t="s">
        <v>24</v>
      </c>
      <c r="E10" s="37" t="s">
        <v>24</v>
      </c>
      <c r="F10" s="37" t="s">
        <v>24</v>
      </c>
      <c r="G10" s="37" t="s">
        <v>24</v>
      </c>
      <c r="H10" s="37" t="s">
        <v>24</v>
      </c>
      <c r="I10" s="37" t="s">
        <v>24</v>
      </c>
      <c r="J10" s="37" t="s">
        <v>24</v>
      </c>
      <c r="K10" s="37" t="s">
        <v>24</v>
      </c>
      <c r="L10" s="37" t="s">
        <v>24</v>
      </c>
      <c r="M10" s="37" t="s">
        <v>24</v>
      </c>
      <c r="N10" s="37" t="s">
        <v>24</v>
      </c>
    </row>
    <row r="11" spans="1:14" ht="12.75">
      <c r="A11" s="34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2.75">
      <c r="A12" s="375" t="s">
        <v>148</v>
      </c>
      <c r="B12" s="103">
        <v>5.8</v>
      </c>
      <c r="C12" s="103">
        <v>50</v>
      </c>
      <c r="D12" s="103">
        <v>2.1</v>
      </c>
      <c r="E12" s="103">
        <v>140</v>
      </c>
      <c r="F12" s="103">
        <v>1</v>
      </c>
      <c r="G12" s="151"/>
      <c r="H12" s="151"/>
      <c r="I12" s="151"/>
      <c r="J12" s="151"/>
      <c r="K12" s="151"/>
      <c r="L12" s="151"/>
      <c r="M12" s="151"/>
      <c r="N12" s="151"/>
    </row>
    <row r="13" spans="1:14" ht="12.75">
      <c r="A13" s="375" t="s">
        <v>149</v>
      </c>
      <c r="B13" s="103">
        <v>3.73</v>
      </c>
      <c r="C13" s="103">
        <v>1.95</v>
      </c>
      <c r="D13" s="103">
        <v>0.025</v>
      </c>
      <c r="E13" s="103">
        <v>7.1</v>
      </c>
      <c r="F13" s="103">
        <v>1</v>
      </c>
      <c r="G13" s="151"/>
      <c r="H13" s="151"/>
      <c r="I13" s="151"/>
      <c r="J13" s="151"/>
      <c r="K13" s="151"/>
      <c r="L13" s="151"/>
      <c r="M13" s="151"/>
      <c r="N13" s="151"/>
    </row>
    <row r="14" spans="1:14" ht="12.75">
      <c r="A14" s="209" t="s">
        <v>150</v>
      </c>
      <c r="B14" s="37"/>
      <c r="C14" s="37"/>
      <c r="D14" s="150">
        <v>0.05</v>
      </c>
      <c r="E14" s="376">
        <v>610</v>
      </c>
      <c r="F14" s="376">
        <v>700</v>
      </c>
      <c r="G14" s="40">
        <v>1.8</v>
      </c>
      <c r="H14" s="151">
        <v>0.00013</v>
      </c>
      <c r="I14" s="151">
        <v>0.00059</v>
      </c>
      <c r="J14" s="151">
        <v>0.00014</v>
      </c>
      <c r="K14" s="374">
        <v>1.3E-08</v>
      </c>
      <c r="L14" s="149">
        <v>4.3</v>
      </c>
      <c r="M14" s="40">
        <v>0.41</v>
      </c>
      <c r="N14" s="40">
        <v>0.56</v>
      </c>
    </row>
    <row r="15" spans="1:14" ht="12.75">
      <c r="A15" s="375" t="s">
        <v>289</v>
      </c>
      <c r="B15" s="37">
        <v>9.9</v>
      </c>
      <c r="C15" s="37">
        <v>2.35</v>
      </c>
      <c r="D15" s="37">
        <v>0.0377</v>
      </c>
      <c r="E15" s="37">
        <v>21.8</v>
      </c>
      <c r="F15" s="37">
        <v>0.5</v>
      </c>
      <c r="G15" s="37"/>
      <c r="H15" s="37"/>
      <c r="I15" s="37"/>
      <c r="J15" s="37"/>
      <c r="K15" s="37"/>
      <c r="L15" s="37"/>
      <c r="M15" s="37"/>
      <c r="N15" s="37"/>
    </row>
    <row r="16" spans="1:14" ht="12.75">
      <c r="A16" s="209" t="s">
        <v>151</v>
      </c>
      <c r="B16" s="37"/>
      <c r="C16" s="37"/>
      <c r="D16" s="151"/>
      <c r="E16" s="40"/>
      <c r="F16" s="40"/>
      <c r="G16" s="149">
        <v>10</v>
      </c>
      <c r="H16" s="377"/>
      <c r="I16" s="377">
        <v>0.00036475882352941173</v>
      </c>
      <c r="J16" s="377">
        <v>0.00014179999999999998</v>
      </c>
      <c r="K16" s="377">
        <v>0.02775</v>
      </c>
      <c r="L16" s="149">
        <v>0.5</v>
      </c>
      <c r="M16" s="40">
        <v>0.05</v>
      </c>
      <c r="N16" s="40">
        <v>0.05</v>
      </c>
    </row>
    <row r="17" spans="1:14" ht="12.75">
      <c r="A17" s="34" t="s">
        <v>152</v>
      </c>
      <c r="B17" s="37" t="s">
        <v>25</v>
      </c>
      <c r="C17" s="37" t="s">
        <v>25</v>
      </c>
      <c r="D17" s="37" t="s">
        <v>24</v>
      </c>
      <c r="E17" s="37" t="s">
        <v>25</v>
      </c>
      <c r="F17" s="37" t="s">
        <v>25</v>
      </c>
      <c r="G17" s="37" t="s">
        <v>25</v>
      </c>
      <c r="H17" s="37" t="s">
        <v>24</v>
      </c>
      <c r="I17" s="37" t="s">
        <v>24</v>
      </c>
      <c r="J17" s="37" t="s">
        <v>24</v>
      </c>
      <c r="K17" s="37" t="s">
        <v>24</v>
      </c>
      <c r="L17" s="37" t="s">
        <v>25</v>
      </c>
      <c r="M17" s="37" t="s">
        <v>25</v>
      </c>
      <c r="N17" s="37" t="s">
        <v>25</v>
      </c>
    </row>
    <row r="18" spans="1:14" ht="12.75">
      <c r="A18" s="34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2.75">
      <c r="A19" s="375" t="s">
        <v>153</v>
      </c>
      <c r="B19" s="36">
        <f aca="true" t="shared" si="0" ref="B19:K19">IF(B9="Y",IF(B12="","No Acute WQO",IF(B15="",B12,IF(B12&lt;=B15,B12,IF(B17="Y",B12,IF(B17="N",IF(B7="",B12,B12+B7*(B12-B15)),"Enter Y/N for bioaccumulative"))))),IF(B9="N","","Enter Y/N for 'Aq life criteria reqd?'"))</f>
        <v>5.8</v>
      </c>
      <c r="C19" s="36">
        <f t="shared" si="0"/>
        <v>478.84999999999997</v>
      </c>
      <c r="D19" s="36">
        <f t="shared" si="0"/>
        <v>2.1</v>
      </c>
      <c r="E19" s="36">
        <f t="shared" si="0"/>
        <v>1203.8</v>
      </c>
      <c r="F19" s="36">
        <f t="shared" si="0"/>
        <v>5.5</v>
      </c>
      <c r="G19" s="36">
        <f t="shared" si="0"/>
      </c>
      <c r="H19" s="36">
        <f t="shared" si="0"/>
      </c>
      <c r="I19" s="36">
        <f t="shared" si="0"/>
      </c>
      <c r="J19" s="36">
        <f t="shared" si="0"/>
      </c>
      <c r="K19" s="36">
        <f t="shared" si="0"/>
      </c>
      <c r="L19" s="36">
        <f>IF(L9="Y",IF(L12="","No Acute WQO",IF(L15="",L12,IF(L12&lt;=L15,L12,IF(L17="Y",L12,IF(L17="N",IF(L7="",L12,L12+L7*(L12-L15)),"Enter Y/N for bioaccumulative"))))),IF(L9="N","","Enter Y/N for 'Aq life criteria reqd?'"))</f>
      </c>
      <c r="M19" s="36">
        <f>IF(M9="Y",IF(M12="","No Acute WQO",IF(M15="",M12,IF(M12&lt;=M15,M12,IF(M17="Y",M12,IF(M17="N",IF(M7="",M12,M12+M7*(M12-M15)),"Enter Y/N for bioaccumulative"))))),IF(M9="N","","Enter Y/N for 'Aq life criteria reqd?'"))</f>
      </c>
      <c r="N19" s="36">
        <f>IF(N9="Y",IF(N12="","No Acute WQO",IF(N15="",N12,IF(N12&lt;=N15,N12,IF(N17="Y",N12,IF(N17="N",IF(N7="",N12,N12+N7*(N12-N15)),"Enter Y/N for bioaccumulative"))))),IF(N9="N","","Enter Y/N for 'Aq life criteria reqd?'"))</f>
      </c>
    </row>
    <row r="20" spans="1:14" ht="12.75">
      <c r="A20" s="375" t="s">
        <v>154</v>
      </c>
      <c r="B20" s="36">
        <f aca="true" t="shared" si="1" ref="B20:K20">IF(B9="Y",IF(B13="","No Chronic WQO",IF(B15="",B13,IF(B13&lt;=B15,B13,IF(B17="Y",B13,IF(B17="N",IF(B7="",B13,B13+B7*(B13-B15)),"Enter Y/N for bioaccumulative"))))),IF(B9="N","","Enter Y/N for 'Aq life criteria reqd?'"))</f>
        <v>3.73</v>
      </c>
      <c r="C20" s="36">
        <f t="shared" si="1"/>
        <v>1.95</v>
      </c>
      <c r="D20" s="36">
        <f t="shared" si="1"/>
        <v>0.025</v>
      </c>
      <c r="E20" s="36">
        <f t="shared" si="1"/>
        <v>7.1</v>
      </c>
      <c r="F20" s="36">
        <f t="shared" si="1"/>
        <v>5.5</v>
      </c>
      <c r="G20" s="36">
        <f t="shared" si="1"/>
      </c>
      <c r="H20" s="36">
        <f t="shared" si="1"/>
      </c>
      <c r="I20" s="36">
        <f t="shared" si="1"/>
      </c>
      <c r="J20" s="36">
        <f t="shared" si="1"/>
      </c>
      <c r="K20" s="36">
        <f t="shared" si="1"/>
      </c>
      <c r="L20" s="36">
        <f>IF(L9="Y",IF(L13="","No Chronic WQO",IF(L15="",L13,IF(L13&lt;=L15,L13,IF(L17="Y",L13,IF(L17="N",IF(L7="",L13,L13+L7*(L13-L15)),"Enter Y/N for bioaccumulative"))))),IF(L9="N","","Enter Y/N for 'Aq life criteria reqd?'"))</f>
      </c>
      <c r="M20" s="36">
        <f>IF(M9="Y",IF(M13="","No Chronic WQO",IF(M15="",M13,IF(M13&lt;=M15,M13,IF(M17="Y",M13,IF(M17="N",IF(M7="",M13,M13+M7*(M13-M15)),"Enter Y/N for bioaccumulative"))))),IF(M9="N","","Enter Y/N for 'Aq life criteria reqd?'"))</f>
      </c>
      <c r="N20" s="36">
        <f>IF(N9="Y",IF(N13="","No Chronic WQO",IF(N15="",N13,IF(N13&lt;=N15,N13,IF(N17="Y",N13,IF(N17="N",IF(N7="",N13,N13+N7*(N13-N15)),"Enter Y/N for bioaccumulative"))))),IF(N9="N","","Enter Y/N for 'Aq life criteria reqd?'"))</f>
      </c>
    </row>
    <row r="21" spans="1:14" ht="12.75">
      <c r="A21" s="209" t="s">
        <v>155</v>
      </c>
      <c r="B21" s="36">
        <f aca="true" t="shared" si="2" ref="B21:K21">IF(B10="Y",IF(B14="","Enter HH criteria",IF(B16="",B14,IF(B14&lt;=B16,B14,IF(B17="Y",B14,IF(B17="N",IF(B7="",B14,B14+B7*(B14-B16)),"Enter Y/N for bioaccumulative"))))),IF(B10="N","","Enter Y/N for 'HH criteria reqd?'"))</f>
      </c>
      <c r="C21" s="36">
        <f t="shared" si="2"/>
      </c>
      <c r="D21" s="36">
        <f t="shared" si="2"/>
        <v>0.05</v>
      </c>
      <c r="E21" s="378">
        <f t="shared" si="2"/>
        <v>610</v>
      </c>
      <c r="F21" s="378">
        <f t="shared" si="2"/>
        <v>700</v>
      </c>
      <c r="G21" s="36">
        <f t="shared" si="2"/>
        <v>1.8</v>
      </c>
      <c r="H21" s="36">
        <f t="shared" si="2"/>
        <v>0.00013</v>
      </c>
      <c r="I21" s="36">
        <f t="shared" si="2"/>
        <v>0.00059</v>
      </c>
      <c r="J21" s="36">
        <f t="shared" si="2"/>
        <v>0.00014</v>
      </c>
      <c r="K21" s="36">
        <f t="shared" si="2"/>
        <v>1.3E-08</v>
      </c>
      <c r="L21" s="36">
        <f>IF(L10="Y",IF(L14="","Enter HH criteria",IF(L16="",L14,IF(L14&lt;=L16,L14,IF(L17="Y",L14,IF(L17="N",IF(L7="",L14,L14+L7*(L14-L16)),"Enter Y/N for bioaccumulative"))))),IF(L10="N","","Enter Y/N for 'HH criteria reqd?'"))</f>
        <v>38.49999999999999</v>
      </c>
      <c r="M21" s="36">
        <f>IF(M10="Y",IF(M14="","Enter HH criteria",IF(M16="",M14,IF(M14&lt;=M16,M14,IF(M17="Y",M14,IF(M17="N",IF(M7="",M14,M14+M7*(M14-M16)),"Enter Y/N for bioaccumulative"))))),IF(M10="N","","Enter Y/N for 'HH criteria reqd?'"))</f>
        <v>3.65</v>
      </c>
      <c r="N21" s="36">
        <f>IF(N10="Y",IF(N14="","Enter HH criteria",IF(N16="",N14,IF(N14&lt;=N16,N14,IF(N17="Y",N14,IF(N17="N",IF(N7="",N14,N14+N7*(N14-N16)),"Enter Y/N for bioaccumulative"))))),IF(N10="N","","Enter Y/N for 'HH criteria reqd?'"))</f>
        <v>5.15</v>
      </c>
    </row>
    <row r="22" spans="1:14" ht="12.75">
      <c r="A22" s="34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22.5">
      <c r="A23" s="38" t="s">
        <v>156</v>
      </c>
      <c r="B23" s="40" t="s">
        <v>25</v>
      </c>
      <c r="C23" s="40" t="s">
        <v>24</v>
      </c>
      <c r="D23" s="40" t="s">
        <v>25</v>
      </c>
      <c r="E23" s="40" t="s">
        <v>25</v>
      </c>
      <c r="F23" s="40" t="s">
        <v>24</v>
      </c>
      <c r="G23" s="40" t="s">
        <v>24</v>
      </c>
      <c r="H23" s="40" t="s">
        <v>24</v>
      </c>
      <c r="I23" s="40" t="s">
        <v>24</v>
      </c>
      <c r="J23" s="40" t="s">
        <v>24</v>
      </c>
      <c r="K23" s="40" t="s">
        <v>24</v>
      </c>
      <c r="L23" s="40" t="s">
        <v>24</v>
      </c>
      <c r="M23" s="40" t="s">
        <v>24</v>
      </c>
      <c r="N23" s="40" t="s">
        <v>24</v>
      </c>
    </row>
    <row r="24" spans="1:14" ht="12.75">
      <c r="A24" s="34" t="s">
        <v>157</v>
      </c>
      <c r="B24" s="150">
        <v>7.538636363636365</v>
      </c>
      <c r="C24" s="150"/>
      <c r="D24" s="152">
        <v>0.013988305084745769</v>
      </c>
      <c r="E24" s="40">
        <v>6.625</v>
      </c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2.75">
      <c r="A25" s="34" t="s">
        <v>158</v>
      </c>
      <c r="B25" s="40">
        <v>1.7362370309045199</v>
      </c>
      <c r="C25" s="40"/>
      <c r="D25" s="152">
        <v>0.011463758508739519</v>
      </c>
      <c r="E25" s="40">
        <v>3.215587038162703</v>
      </c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2.75">
      <c r="A26" s="34" t="s">
        <v>159</v>
      </c>
      <c r="B26" s="39">
        <f aca="true" t="shared" si="3" ref="B26:K26">IF(B23="N",IF(B24="","Enter avg of data points",IF(B25="","Enter SD",B25/B24)),IF(B23="Y","N/A","Enter Y/N in Row 23"))</f>
        <v>0.23031181597768724</v>
      </c>
      <c r="C26" s="39" t="str">
        <f t="shared" si="3"/>
        <v>N/A</v>
      </c>
      <c r="D26" s="39">
        <f t="shared" si="3"/>
        <v>0.8195244841521747</v>
      </c>
      <c r="E26" s="39">
        <f t="shared" si="3"/>
        <v>0.48537162840191744</v>
      </c>
      <c r="F26" s="39" t="str">
        <f t="shared" si="3"/>
        <v>N/A</v>
      </c>
      <c r="G26" s="39" t="str">
        <f t="shared" si="3"/>
        <v>N/A</v>
      </c>
      <c r="H26" s="39" t="str">
        <f t="shared" si="3"/>
        <v>N/A</v>
      </c>
      <c r="I26" s="39" t="str">
        <f t="shared" si="3"/>
        <v>N/A</v>
      </c>
      <c r="J26" s="39" t="str">
        <f t="shared" si="3"/>
        <v>N/A</v>
      </c>
      <c r="K26" s="39" t="str">
        <f t="shared" si="3"/>
        <v>N/A</v>
      </c>
      <c r="L26" s="39" t="str">
        <f>IF(L23="N",IF(L24="","Enter avg of data points",IF(L25="","Enter SD",L25/L24)),IF(L23="Y","N/A","Enter Y/N in Row 23"))</f>
        <v>N/A</v>
      </c>
      <c r="M26" s="39" t="str">
        <f>IF(M23="N",IF(M24="","Enter avg of data points",IF(M25="","Enter SD",M25/M24)),IF(M23="Y","N/A","Enter Y/N in Row 23"))</f>
        <v>N/A</v>
      </c>
      <c r="N26" s="39" t="str">
        <f>IF(N23="N",IF(N24="","Enter avg of data points",IF(N25="","Enter SD",N25/N24)),IF(N23="Y","N/A","Enter Y/N in Row 23"))</f>
        <v>N/A</v>
      </c>
    </row>
    <row r="27" spans="1:14" ht="12.75">
      <c r="A27" s="34" t="s">
        <v>160</v>
      </c>
      <c r="B27" s="153">
        <f aca="true" t="shared" si="4" ref="B27:K27">IF(B23="Y",0.6,B26)</f>
        <v>0.23031181597768724</v>
      </c>
      <c r="C27" s="153">
        <f t="shared" si="4"/>
        <v>0.6</v>
      </c>
      <c r="D27" s="153">
        <f t="shared" si="4"/>
        <v>0.8195244841521747</v>
      </c>
      <c r="E27" s="153">
        <f t="shared" si="4"/>
        <v>0.48537162840191744</v>
      </c>
      <c r="F27" s="153">
        <f t="shared" si="4"/>
        <v>0.6</v>
      </c>
      <c r="G27" s="153">
        <f t="shared" si="4"/>
        <v>0.6</v>
      </c>
      <c r="H27" s="153">
        <f t="shared" si="4"/>
        <v>0.6</v>
      </c>
      <c r="I27" s="153">
        <f t="shared" si="4"/>
        <v>0.6</v>
      </c>
      <c r="J27" s="153">
        <f t="shared" si="4"/>
        <v>0.6</v>
      </c>
      <c r="K27" s="153">
        <f t="shared" si="4"/>
        <v>0.6</v>
      </c>
      <c r="L27" s="153">
        <f>IF(L23="Y",0.6,L26)</f>
        <v>0.6</v>
      </c>
      <c r="M27" s="153">
        <f>IF(M23="Y",0.6,M26)</f>
        <v>0.6</v>
      </c>
      <c r="N27" s="153">
        <f>IF(N23="Y",0.6,N26)</f>
        <v>0.6</v>
      </c>
    </row>
    <row r="28" spans="1:14" ht="12.75">
      <c r="A28" s="3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2.75">
      <c r="A29" s="42" t="s">
        <v>161</v>
      </c>
      <c r="B29" s="39">
        <f aca="true" t="shared" si="5" ref="B29:K29">IF(B9="Y",IF(ISTEXT(B27),"",EXP(0.5*LN((B27^2)+1)-2.326*(LN((B27^2)+1))^0.5)),"")</f>
        <v>0.6047402989675709</v>
      </c>
      <c r="C29" s="39">
        <f t="shared" si="5"/>
        <v>0.32108321379047927</v>
      </c>
      <c r="D29" s="39">
        <f t="shared" si="5"/>
        <v>0.24405399041576056</v>
      </c>
      <c r="E29" s="39">
        <f t="shared" si="5"/>
        <v>0.3813458694294351</v>
      </c>
      <c r="F29" s="39">
        <f t="shared" si="5"/>
        <v>0.32108321379047927</v>
      </c>
      <c r="G29" s="39">
        <f t="shared" si="5"/>
      </c>
      <c r="H29" s="39">
        <f t="shared" si="5"/>
      </c>
      <c r="I29" s="39">
        <f t="shared" si="5"/>
      </c>
      <c r="J29" s="39">
        <f t="shared" si="5"/>
      </c>
      <c r="K29" s="39">
        <f t="shared" si="5"/>
      </c>
      <c r="L29" s="39">
        <f>IF(L9="Y",IF(ISTEXT(L27),"",EXP(0.5*LN((L27^2)+1)-2.326*(LN((L27^2)+1))^0.5)),"")</f>
      </c>
      <c r="M29" s="39">
        <f>IF(M9="Y",IF(ISTEXT(M27),"",EXP(0.5*LN((M27^2)+1)-2.326*(LN((M27^2)+1))^0.5)),"")</f>
      </c>
      <c r="N29" s="39">
        <f>IF(N9="Y",IF(ISTEXT(N27),"",EXP(0.5*LN((N27^2)+1)-2.326*(LN((N27^2)+1))^0.5)),"")</f>
      </c>
    </row>
    <row r="30" spans="1:14" ht="12.75">
      <c r="A30" s="42" t="s">
        <v>162</v>
      </c>
      <c r="B30" s="39">
        <f aca="true" t="shared" si="6" ref="B30:K30">IF(B9="Y",IF(ISTEXT(B27),"",EXP(0.5*LN(((B27^2)/4)+1)-2.326*(LN(((B27^2)/4)+1))^0.5)),"")</f>
        <v>0.770755474259487</v>
      </c>
      <c r="C30" s="39">
        <f t="shared" si="6"/>
        <v>0.527433444097936</v>
      </c>
      <c r="D30" s="39">
        <f t="shared" si="6"/>
        <v>0.43224347945478697</v>
      </c>
      <c r="E30" s="39">
        <f t="shared" si="6"/>
        <v>0.589891235363755</v>
      </c>
      <c r="F30" s="39">
        <f t="shared" si="6"/>
        <v>0.527433444097936</v>
      </c>
      <c r="G30" s="39">
        <f t="shared" si="6"/>
      </c>
      <c r="H30" s="39">
        <f t="shared" si="6"/>
      </c>
      <c r="I30" s="39">
        <f t="shared" si="6"/>
      </c>
      <c r="J30" s="39">
        <f t="shared" si="6"/>
      </c>
      <c r="K30" s="39">
        <f t="shared" si="6"/>
      </c>
      <c r="L30" s="39">
        <f>IF(L9="Y",IF(ISTEXT(L27),"",EXP(0.5*LN(((L27^2)/4)+1)-2.326*(LN(((L27^2)/4)+1))^0.5)),"")</f>
      </c>
      <c r="M30" s="39">
        <f>IF(M9="Y",IF(ISTEXT(M27),"",EXP(0.5*LN(((M27^2)/4)+1)-2.326*(LN(((M27^2)/4)+1))^0.5)),"")</f>
      </c>
      <c r="N30" s="39">
        <f>IF(N9="Y",IF(ISTEXT(N27),"",EXP(0.5*LN(((N27^2)/4)+1)-2.326*(LN(((N27^2)/4)+1))^0.5)),"")</f>
      </c>
    </row>
    <row r="31" spans="1:14" ht="12.75">
      <c r="A31" s="34" t="s">
        <v>163</v>
      </c>
      <c r="B31" s="39">
        <f aca="true" t="shared" si="7" ref="B31:K31">IF(B9="Y",IF(ISTEXT(B19),"",IF(B29="","",B19*B29)),"")</f>
        <v>3.507493734011911</v>
      </c>
      <c r="C31" s="39">
        <f t="shared" si="7"/>
        <v>153.75069692357098</v>
      </c>
      <c r="D31" s="39">
        <f t="shared" si="7"/>
        <v>0.5125133798730972</v>
      </c>
      <c r="E31" s="39">
        <f t="shared" si="7"/>
        <v>459.06415761915395</v>
      </c>
      <c r="F31" s="39">
        <f t="shared" si="7"/>
        <v>1.765957675847636</v>
      </c>
      <c r="G31" s="39">
        <f t="shared" si="7"/>
      </c>
      <c r="H31" s="39">
        <f t="shared" si="7"/>
      </c>
      <c r="I31" s="39">
        <f t="shared" si="7"/>
      </c>
      <c r="J31" s="39">
        <f t="shared" si="7"/>
      </c>
      <c r="K31" s="39">
        <f t="shared" si="7"/>
      </c>
      <c r="L31" s="39">
        <f>IF(L9="Y",IF(ISTEXT(L19),"",IF(L29="","",L19*L29)),"")</f>
      </c>
      <c r="M31" s="39">
        <f>IF(M9="Y",IF(ISTEXT(M19),"",IF(M29="","",M19*M29)),"")</f>
      </c>
      <c r="N31" s="39">
        <f>IF(N9="Y",IF(ISTEXT(N19),"",IF(N29="","",N19*N29)),"")</f>
      </c>
    </row>
    <row r="32" spans="1:14" ht="12.75">
      <c r="A32" s="34" t="s">
        <v>164</v>
      </c>
      <c r="B32" s="39">
        <f aca="true" t="shared" si="8" ref="B32:K32">IF(B9="Y",IF(ISTEXT(B20),"",IF(B30="","",B20*B30)),"")</f>
        <v>2.8749179189878866</v>
      </c>
      <c r="C32" s="39">
        <f t="shared" si="8"/>
        <v>1.0284952159909753</v>
      </c>
      <c r="D32" s="39">
        <f t="shared" si="8"/>
        <v>0.010806086986369675</v>
      </c>
      <c r="E32" s="39">
        <f t="shared" si="8"/>
        <v>4.18822777108266</v>
      </c>
      <c r="F32" s="39">
        <f t="shared" si="8"/>
        <v>2.9008839425386483</v>
      </c>
      <c r="G32" s="39">
        <f t="shared" si="8"/>
      </c>
      <c r="H32" s="39">
        <f t="shared" si="8"/>
      </c>
      <c r="I32" s="39">
        <f t="shared" si="8"/>
      </c>
      <c r="J32" s="39">
        <f t="shared" si="8"/>
      </c>
      <c r="K32" s="39">
        <f t="shared" si="8"/>
      </c>
      <c r="L32" s="39">
        <f>IF(L9="Y",IF(ISTEXT(L20),"",IF(L30="","",L20*L30)),"")</f>
      </c>
      <c r="M32" s="39">
        <f>IF(M9="Y",IF(ISTEXT(M20),"",IF(M30="","",M20*M30)),"")</f>
      </c>
      <c r="N32" s="39">
        <f>IF(N9="Y",IF(ISTEXT(N20),"",IF(N30="","",N20*N30)),"")</f>
      </c>
    </row>
    <row r="33" spans="1:14" ht="12.75">
      <c r="A33" s="34" t="s">
        <v>165</v>
      </c>
      <c r="B33" s="39">
        <f aca="true" t="shared" si="9" ref="B33:K33">IF(B9="Y",MIN(B31:B32),"")</f>
        <v>2.8749179189878866</v>
      </c>
      <c r="C33" s="39">
        <f t="shared" si="9"/>
        <v>1.0284952159909753</v>
      </c>
      <c r="D33" s="210">
        <f t="shared" si="9"/>
        <v>0.010806086986369675</v>
      </c>
      <c r="E33" s="39">
        <f t="shared" si="9"/>
        <v>4.18822777108266</v>
      </c>
      <c r="F33" s="39">
        <f t="shared" si="9"/>
        <v>1.765957675847636</v>
      </c>
      <c r="G33" s="39">
        <f t="shared" si="9"/>
      </c>
      <c r="H33" s="39">
        <f t="shared" si="9"/>
      </c>
      <c r="I33" s="39">
        <f t="shared" si="9"/>
      </c>
      <c r="J33" s="39">
        <f t="shared" si="9"/>
      </c>
      <c r="K33" s="39">
        <f t="shared" si="9"/>
      </c>
      <c r="L33" s="39">
        <f>IF(L9="Y",MIN(L31:L32),"")</f>
      </c>
      <c r="M33" s="39">
        <f>IF(M9="Y",MIN(M31:M32),"")</f>
      </c>
      <c r="N33" s="39">
        <f>IF(N9="Y",MIN(N31:N32),"")</f>
      </c>
    </row>
    <row r="34" spans="1:14" ht="12.75">
      <c r="A34" s="34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2.75">
      <c r="A35" s="34" t="s">
        <v>166</v>
      </c>
      <c r="B35" s="39">
        <f aca="true" t="shared" si="10" ref="B35:K35">IF(ISTEXT(B27),"",EXP(1.645*(LN(((B27^2)/B8)+1))^0.5-0.5*LN(((B27^2)/B8)+1)))</f>
        <v>1.1998794206382117</v>
      </c>
      <c r="C35" s="39">
        <f t="shared" si="10"/>
        <v>1.5524246137530893</v>
      </c>
      <c r="D35" s="39">
        <f t="shared" si="10"/>
        <v>1.7691041775384464</v>
      </c>
      <c r="E35" s="39">
        <f t="shared" si="10"/>
        <v>1.4403797881878766</v>
      </c>
      <c r="F35" s="39">
        <f t="shared" si="10"/>
        <v>1.5524246137530893</v>
      </c>
      <c r="G35" s="39">
        <f t="shared" si="10"/>
        <v>1.5524246137530893</v>
      </c>
      <c r="H35" s="39">
        <f t="shared" si="10"/>
        <v>1.5524246137530893</v>
      </c>
      <c r="I35" s="39">
        <f t="shared" si="10"/>
        <v>1.5524246137530893</v>
      </c>
      <c r="J35" s="39">
        <f t="shared" si="10"/>
        <v>1.5524246137530893</v>
      </c>
      <c r="K35" s="39">
        <f t="shared" si="10"/>
        <v>1.5524246137530893</v>
      </c>
      <c r="L35" s="39">
        <f>IF(ISTEXT(L27),"",EXP(1.645*(LN(((L27^2)/L8)+1))^0.5-0.5*LN(((L27^2)/L8)+1)))</f>
        <v>1.5524246137530893</v>
      </c>
      <c r="M35" s="39">
        <f>IF(ISTEXT(M27),"",EXP(1.645*(LN(((M27^2)/M8)+1))^0.5-0.5*LN(((M27^2)/M8)+1)))</f>
        <v>1.5524246137530893</v>
      </c>
      <c r="N35" s="39">
        <f>IF(ISTEXT(N27),"",EXP(1.645*(LN(((N27^2)/N8)+1))^0.5-0.5*LN(((N27^2)/N8)+1)))</f>
        <v>1.5524246137530893</v>
      </c>
    </row>
    <row r="36" spans="1:14" ht="12.75">
      <c r="A36" s="34" t="s">
        <v>167</v>
      </c>
      <c r="B36" s="39">
        <f aca="true" t="shared" si="11" ref="B36:K36">IF(ISTEXT(B27),"",EXP(2.326*(LN((B27^2)+1))^0.5-0.5*LN((B27^2)+1)))</f>
        <v>1.6536023838782157</v>
      </c>
      <c r="C36" s="39">
        <f t="shared" si="11"/>
        <v>3.1144574273899703</v>
      </c>
      <c r="D36" s="39">
        <f t="shared" si="11"/>
        <v>4.097454003093497</v>
      </c>
      <c r="E36" s="39">
        <f t="shared" si="11"/>
        <v>2.6222914161786712</v>
      </c>
      <c r="F36" s="39">
        <f t="shared" si="11"/>
        <v>3.1144574273899703</v>
      </c>
      <c r="G36" s="39">
        <f t="shared" si="11"/>
        <v>3.1144574273899703</v>
      </c>
      <c r="H36" s="39">
        <f t="shared" si="11"/>
        <v>3.1144574273899703</v>
      </c>
      <c r="I36" s="39">
        <f t="shared" si="11"/>
        <v>3.1144574273899703</v>
      </c>
      <c r="J36" s="39">
        <f t="shared" si="11"/>
        <v>3.1144574273899703</v>
      </c>
      <c r="K36" s="39">
        <f t="shared" si="11"/>
        <v>3.1144574273899703</v>
      </c>
      <c r="L36" s="39">
        <f>IF(ISTEXT(L27),"",EXP(2.326*(LN((L27^2)+1))^0.5-0.5*LN((L27^2)+1)))</f>
        <v>3.1144574273899703</v>
      </c>
      <c r="M36" s="39">
        <f>IF(ISTEXT(M27),"",EXP(2.326*(LN((M27^2)+1))^0.5-0.5*LN((M27^2)+1)))</f>
        <v>3.1144574273899703</v>
      </c>
      <c r="N36" s="39">
        <f>IF(ISTEXT(N27),"",EXP(2.326*(LN((N27^2)+1))^0.5-0.5*LN((N27^2)+1)))</f>
        <v>3.1144574273899703</v>
      </c>
    </row>
    <row r="37" spans="1:14" ht="12.75">
      <c r="A37" s="34" t="s">
        <v>168</v>
      </c>
      <c r="B37" s="39">
        <f aca="true" t="shared" si="12" ref="B37:K37">IF(B9="Y",IF(B33="","",IF(B35="","",B33*B35)),"")</f>
        <v>3.4495548470175987</v>
      </c>
      <c r="C37" s="39">
        <f t="shared" si="12"/>
        <v>1.59666128843169</v>
      </c>
      <c r="D37" s="39">
        <f t="shared" si="12"/>
        <v>0.019117093630430432</v>
      </c>
      <c r="E37" s="39">
        <f t="shared" si="12"/>
        <v>6.032638629794625</v>
      </c>
      <c r="F37" s="39">
        <f t="shared" si="12"/>
        <v>2.7415161628320694</v>
      </c>
      <c r="G37" s="39">
        <f t="shared" si="12"/>
      </c>
      <c r="H37" s="39">
        <f t="shared" si="12"/>
      </c>
      <c r="I37" s="39">
        <f t="shared" si="12"/>
      </c>
      <c r="J37" s="39">
        <f t="shared" si="12"/>
      </c>
      <c r="K37" s="39">
        <f t="shared" si="12"/>
      </c>
      <c r="L37" s="39">
        <f>IF(L9="Y",IF(L33="","",IF(L35="","",L33*L35)),"")</f>
      </c>
      <c r="M37" s="39">
        <f>IF(M9="Y",IF(M33="","",IF(M35="","",M33*M35)),"")</f>
      </c>
      <c r="N37" s="39">
        <f>IF(N9="Y",IF(N33="","",IF(N35="","",N33*N35)),"")</f>
      </c>
    </row>
    <row r="38" spans="1:14" ht="12.75">
      <c r="A38" s="34" t="s">
        <v>169</v>
      </c>
      <c r="B38" s="39">
        <f aca="true" t="shared" si="13" ref="B38:K38">IF(B9="Y",IF(B33="","",IF(B36="","",B33*B36)),"")</f>
        <v>4.753971124292568</v>
      </c>
      <c r="C38" s="39">
        <f t="shared" si="13"/>
        <v>3.2032045644781446</v>
      </c>
      <c r="D38" s="39">
        <f t="shared" si="13"/>
        <v>0.04427744438007697</v>
      </c>
      <c r="E38" s="39">
        <f t="shared" si="13"/>
        <v>10.982753733111188</v>
      </c>
      <c r="F38" s="39">
        <f t="shared" si="13"/>
        <v>5.5</v>
      </c>
      <c r="G38" s="39">
        <f t="shared" si="13"/>
      </c>
      <c r="H38" s="39">
        <f t="shared" si="13"/>
      </c>
      <c r="I38" s="39">
        <f t="shared" si="13"/>
      </c>
      <c r="J38" s="39">
        <f t="shared" si="13"/>
      </c>
      <c r="K38" s="39">
        <f t="shared" si="13"/>
      </c>
      <c r="L38" s="39">
        <f>IF(L9="Y",IF(L33="","",IF(L36="","",L33*L36)),"")</f>
      </c>
      <c r="M38" s="39">
        <f>IF(M9="Y",IF(M33="","",IF(M36="","",M33*M36)),"")</f>
      </c>
      <c r="N38" s="39">
        <f>IF(N9="Y",IF(N33="","",IF(N36="","",N33*N36)),"")</f>
      </c>
    </row>
    <row r="39" spans="1:14" ht="12.75">
      <c r="A39" s="43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2.75">
      <c r="A40" s="44" t="s">
        <v>170</v>
      </c>
      <c r="B40" s="39">
        <f aca="true" t="shared" si="14" ref="B40:K40">IF(B36="","",IF(B35="","",B36/B35))</f>
        <v>1.3781404659800485</v>
      </c>
      <c r="C40" s="39">
        <f t="shared" si="14"/>
        <v>2.006189157140818</v>
      </c>
      <c r="D40" s="39">
        <f t="shared" si="14"/>
        <v>2.3161179850893494</v>
      </c>
      <c r="E40" s="39">
        <f t="shared" si="14"/>
        <v>1.8205555490873295</v>
      </c>
      <c r="F40" s="39">
        <f t="shared" si="14"/>
        <v>2.006189157140818</v>
      </c>
      <c r="G40" s="39">
        <f t="shared" si="14"/>
        <v>2.006189157140818</v>
      </c>
      <c r="H40" s="39">
        <f t="shared" si="14"/>
        <v>2.006189157140818</v>
      </c>
      <c r="I40" s="39">
        <f t="shared" si="14"/>
        <v>2.006189157140818</v>
      </c>
      <c r="J40" s="39">
        <f t="shared" si="14"/>
        <v>2.006189157140818</v>
      </c>
      <c r="K40" s="39">
        <f t="shared" si="14"/>
        <v>2.006189157140818</v>
      </c>
      <c r="L40" s="39">
        <f>IF(L36="","",IF(L35="","",L36/L35))</f>
        <v>2.006189157140818</v>
      </c>
      <c r="M40" s="39">
        <f>IF(M36="","",IF(M35="","",M36/M35))</f>
        <v>2.006189157140818</v>
      </c>
      <c r="N40" s="39">
        <f>IF(N36="","",IF(N35="","",N36/N35))</f>
        <v>2.006189157140818</v>
      </c>
    </row>
    <row r="41" spans="1:14" ht="12.75">
      <c r="A41" s="34" t="s">
        <v>171</v>
      </c>
      <c r="B41" s="154">
        <f aca="true" t="shared" si="15" ref="B41:K41">B21</f>
      </c>
      <c r="C41" s="154">
        <f t="shared" si="15"/>
      </c>
      <c r="D41" s="210">
        <f t="shared" si="15"/>
        <v>0.05</v>
      </c>
      <c r="E41" s="211">
        <f t="shared" si="15"/>
        <v>610</v>
      </c>
      <c r="F41" s="211">
        <f t="shared" si="15"/>
        <v>700</v>
      </c>
      <c r="G41" s="35">
        <f t="shared" si="15"/>
        <v>1.8</v>
      </c>
      <c r="H41" s="154">
        <f t="shared" si="15"/>
        <v>0.00013</v>
      </c>
      <c r="I41" s="154">
        <f t="shared" si="15"/>
        <v>0.00059</v>
      </c>
      <c r="J41" s="154">
        <f t="shared" si="15"/>
        <v>0.00014</v>
      </c>
      <c r="K41" s="379">
        <f t="shared" si="15"/>
        <v>1.3E-08</v>
      </c>
      <c r="L41" s="39">
        <f>L21</f>
        <v>38.49999999999999</v>
      </c>
      <c r="M41" s="39">
        <f>M21</f>
        <v>3.65</v>
      </c>
      <c r="N41" s="39">
        <f>N21</f>
        <v>5.15</v>
      </c>
    </row>
    <row r="42" spans="1:14" ht="12.75">
      <c r="A42" s="34" t="s">
        <v>172</v>
      </c>
      <c r="B42" s="154">
        <f aca="true" t="shared" si="16" ref="B42:K42">IF(B41="","",B41*B40)</f>
      </c>
      <c r="C42" s="154">
        <f t="shared" si="16"/>
      </c>
      <c r="D42" s="210">
        <f t="shared" si="16"/>
        <v>0.11580589925446748</v>
      </c>
      <c r="E42" s="211">
        <f t="shared" si="16"/>
        <v>1110.5388849432711</v>
      </c>
      <c r="F42" s="211">
        <f t="shared" si="16"/>
        <v>1404.3324099985728</v>
      </c>
      <c r="G42" s="154">
        <f t="shared" si="16"/>
        <v>3.6111404828534726</v>
      </c>
      <c r="H42" s="154">
        <f t="shared" si="16"/>
        <v>0.00026080459042830635</v>
      </c>
      <c r="I42" s="154">
        <f t="shared" si="16"/>
        <v>0.0011836516027130828</v>
      </c>
      <c r="J42" s="154">
        <f t="shared" si="16"/>
        <v>0.0002808664819997145</v>
      </c>
      <c r="K42" s="379">
        <f t="shared" si="16"/>
        <v>2.6080459042830638E-08</v>
      </c>
      <c r="L42" s="39">
        <f>IF(L41="","",L41*L40)</f>
        <v>77.23828254992148</v>
      </c>
      <c r="M42" s="39">
        <f>IF(M41="","",M41*M40)</f>
        <v>7.322590423563986</v>
      </c>
      <c r="N42" s="39">
        <f>IF(N41="","",N41*N40)</f>
        <v>10.331874159275214</v>
      </c>
    </row>
    <row r="43" spans="1:14" ht="12.75">
      <c r="A43" s="34"/>
      <c r="B43" s="36"/>
      <c r="C43" s="36"/>
      <c r="D43" s="36"/>
      <c r="E43" s="211"/>
      <c r="F43" s="211"/>
      <c r="G43" s="36"/>
      <c r="H43" s="36"/>
      <c r="I43" s="36"/>
      <c r="J43" s="36"/>
      <c r="K43" s="36"/>
      <c r="L43" s="36"/>
      <c r="M43" s="36"/>
      <c r="N43" s="36"/>
    </row>
    <row r="44" spans="1:14" ht="12.75">
      <c r="A44" s="34" t="s">
        <v>173</v>
      </c>
      <c r="B44" s="39">
        <f aca="true" t="shared" si="17" ref="B44:K44">IF(B9="Y",IF(B10="Y",MIN(B37,B41),IF(B10="N",B37,"check Y/N input for HH criteria")),IF(B9="N",IF(B10="Y",B41,IF(B10="N","No Aq/HH criteria","Check Y/N input for HH criteria")),"Check Y/N input for Aq/HH criteria"))</f>
        <v>3.4495548470175987</v>
      </c>
      <c r="C44" s="39">
        <f t="shared" si="17"/>
        <v>1.59666128843169</v>
      </c>
      <c r="D44" s="39">
        <f t="shared" si="17"/>
        <v>0.019117093630430432</v>
      </c>
      <c r="E44" s="39">
        <f t="shared" si="17"/>
        <v>6.032638629794625</v>
      </c>
      <c r="F44" s="39">
        <f t="shared" si="17"/>
        <v>2.7415161628320694</v>
      </c>
      <c r="G44" s="35">
        <f t="shared" si="17"/>
        <v>1.8</v>
      </c>
      <c r="H44" s="154">
        <f t="shared" si="17"/>
        <v>0.00013</v>
      </c>
      <c r="I44" s="154">
        <f t="shared" si="17"/>
        <v>0.00059</v>
      </c>
      <c r="J44" s="154">
        <f t="shared" si="17"/>
        <v>0.00014</v>
      </c>
      <c r="K44" s="379">
        <f t="shared" si="17"/>
        <v>1.3E-08</v>
      </c>
      <c r="L44" s="39">
        <f>IF(L9="Y",IF(L10="Y",MIN(L37,L41),IF(L10="N",L37,"check Y/N input for HH criteria")),IF(L9="N",IF(L10="Y",L41,IF(L10="N","No Aq/HH criteria","Check Y/N input for HH criteria")),"Check Y/N input for Aq/HH criteria"))</f>
        <v>38.49999999999999</v>
      </c>
      <c r="M44" s="39">
        <f>IF(M9="Y",IF(M10="Y",MIN(M37,M41),IF(M10="N",M37,"check Y/N input for HH criteria")),IF(M9="N",IF(M10="Y",M41,IF(M10="N","No Aq/HH criteria","Check Y/N input for HH criteria")),"Check Y/N input for Aq/HH criteria"))</f>
        <v>3.65</v>
      </c>
      <c r="N44" s="39">
        <f>IF(N9="Y",IF(N10="Y",MIN(N37,N41),IF(N10="N",N37,"check Y/N input for HH criteria")),IF(N9="N",IF(N10="Y",N41,IF(N10="N","No Aq/HH criteria","Check Y/N input for HH criteria")),"Check Y/N input for Aq/HH criteria"))</f>
        <v>5.15</v>
      </c>
    </row>
    <row r="45" spans="1:14" ht="12.75">
      <c r="A45" s="45" t="s">
        <v>174</v>
      </c>
      <c r="B45" s="39">
        <f aca="true" t="shared" si="18" ref="B45:K45">IF(B9="Y",IF(B10="Y",MIN(B38,B42),IF(B10="N",B38,"check Y/N input for HH criteria")),IF(B9="N",IF(B10="Y",B42,IF(B10="N","No Aq/HH criteria","Check Y/N input for HH criteria")),"Check Y/N input for Aq/HH criteria"))</f>
        <v>4.753971124292568</v>
      </c>
      <c r="C45" s="39">
        <f t="shared" si="18"/>
        <v>3.2032045644781446</v>
      </c>
      <c r="D45" s="210">
        <f t="shared" si="18"/>
        <v>0.04427744438007697</v>
      </c>
      <c r="E45" s="39">
        <f t="shared" si="18"/>
        <v>10.982753733111188</v>
      </c>
      <c r="F45" s="39">
        <f t="shared" si="18"/>
        <v>5.5</v>
      </c>
      <c r="G45" s="213">
        <f t="shared" si="18"/>
        <v>3.6111404828534726</v>
      </c>
      <c r="H45" s="154">
        <f t="shared" si="18"/>
        <v>0.00026080459042830635</v>
      </c>
      <c r="I45" s="213">
        <f t="shared" si="18"/>
        <v>0.0011836516027130828</v>
      </c>
      <c r="J45" s="154">
        <f t="shared" si="18"/>
        <v>0.0002808664819997145</v>
      </c>
      <c r="K45" s="379">
        <f t="shared" si="18"/>
        <v>2.6080459042830638E-08</v>
      </c>
      <c r="L45" s="39">
        <f>IF(L9="Y",IF(L10="Y",MIN(L38,L42),IF(L10="N",L38,"check Y/N input for HH criteria")),IF(L9="N",IF(L10="Y",L42,IF(L10="N","No Aq/HH criteria","Check Y/N input for HH criteria")),"Check Y/N input for Aq/HH criteria"))</f>
        <v>77.23828254992148</v>
      </c>
      <c r="M45" s="39">
        <f>IF(M9="Y",IF(M10="Y",MIN(M38,M42),IF(M10="N",M38,"check Y/N input for HH criteria")),IF(M9="N",IF(M10="Y",M42,IF(M10="N","No Aq/HH criteria","Check Y/N input for HH criteria")),"Check Y/N input for Aq/HH criteria"))</f>
        <v>7.322590423563986</v>
      </c>
      <c r="N45" s="39">
        <f>IF(N9="Y",IF(N10="Y",MIN(N38,N42),IF(N10="N",N38,"check Y/N input for HH criteria")),IF(N9="N",IF(N10="Y",N42,IF(N10="N","No Aq/HH criteria","Check Y/N input for HH criteria")),"Check Y/N input for Aq/HH criteria"))</f>
        <v>10.331874159275214</v>
      </c>
    </row>
    <row r="46" spans="1:14" ht="12.75">
      <c r="A46" s="45" t="s">
        <v>175</v>
      </c>
      <c r="B46" s="37" t="s">
        <v>176</v>
      </c>
      <c r="C46" s="37" t="s">
        <v>176</v>
      </c>
      <c r="D46" s="37">
        <v>0.084</v>
      </c>
      <c r="E46" s="37" t="s">
        <v>176</v>
      </c>
      <c r="F46" s="212" t="s">
        <v>176</v>
      </c>
      <c r="G46" s="37" t="s">
        <v>176</v>
      </c>
      <c r="H46" s="37">
        <v>0.0013</v>
      </c>
      <c r="I46" s="37" t="s">
        <v>176</v>
      </c>
      <c r="J46" s="37">
        <v>0.0014</v>
      </c>
      <c r="K46" s="37">
        <v>1.3E-07</v>
      </c>
      <c r="L46" s="37" t="s">
        <v>176</v>
      </c>
      <c r="M46" s="37" t="s">
        <v>176</v>
      </c>
      <c r="N46" s="37" t="s">
        <v>176</v>
      </c>
    </row>
    <row r="47" spans="1:14" ht="12.75">
      <c r="A47" s="45" t="s">
        <v>177</v>
      </c>
      <c r="B47" s="37">
        <v>78</v>
      </c>
      <c r="C47" s="37">
        <v>23</v>
      </c>
      <c r="D47" s="37">
        <v>24</v>
      </c>
      <c r="E47" s="37">
        <v>71</v>
      </c>
      <c r="F47" s="212">
        <v>25</v>
      </c>
      <c r="G47" s="37" t="s">
        <v>176</v>
      </c>
      <c r="H47" s="37" t="s">
        <v>176</v>
      </c>
      <c r="I47" s="37" t="s">
        <v>176</v>
      </c>
      <c r="J47" s="37">
        <v>0.019</v>
      </c>
      <c r="K47" s="37" t="s">
        <v>176</v>
      </c>
      <c r="L47" s="37" t="s">
        <v>176</v>
      </c>
      <c r="M47" s="37" t="s">
        <v>176</v>
      </c>
      <c r="N47" s="37" t="s">
        <v>176</v>
      </c>
    </row>
    <row r="48" spans="1:14" ht="12.75">
      <c r="A48" s="45"/>
      <c r="B48" s="36"/>
      <c r="C48" s="36"/>
      <c r="D48" s="36"/>
      <c r="E48" s="36"/>
      <c r="F48" s="211"/>
      <c r="G48" s="36"/>
      <c r="H48" s="36"/>
      <c r="I48" s="36"/>
      <c r="J48" s="36"/>
      <c r="K48" s="36"/>
      <c r="L48" s="36"/>
      <c r="M48" s="36"/>
      <c r="N48" s="36"/>
    </row>
    <row r="49" spans="1:14" ht="12.75">
      <c r="A49" s="45" t="s">
        <v>178</v>
      </c>
      <c r="B49" s="39">
        <f aca="true" t="shared" si="19" ref="B49:K49">MIN(B44,B46)</f>
        <v>3.4495548470175987</v>
      </c>
      <c r="C49" s="39">
        <f t="shared" si="19"/>
        <v>1.59666128843169</v>
      </c>
      <c r="D49" s="210">
        <f t="shared" si="19"/>
        <v>0.019117093630430432</v>
      </c>
      <c r="E49" s="35">
        <f t="shared" si="19"/>
        <v>6.032638629794625</v>
      </c>
      <c r="F49" s="39">
        <f t="shared" si="19"/>
        <v>2.7415161628320694</v>
      </c>
      <c r="G49" s="39">
        <f t="shared" si="19"/>
        <v>1.8</v>
      </c>
      <c r="H49" s="154">
        <f t="shared" si="19"/>
        <v>0.00013</v>
      </c>
      <c r="I49" s="154">
        <f t="shared" si="19"/>
        <v>0.00059</v>
      </c>
      <c r="J49" s="154">
        <f t="shared" si="19"/>
        <v>0.00014</v>
      </c>
      <c r="K49" s="379">
        <f t="shared" si="19"/>
        <v>1.3E-08</v>
      </c>
      <c r="L49" s="39">
        <f aca="true" t="shared" si="20" ref="L49:N50">MIN(L44,L46)</f>
        <v>38.49999999999999</v>
      </c>
      <c r="M49" s="39">
        <f t="shared" si="20"/>
        <v>3.65</v>
      </c>
      <c r="N49" s="39">
        <f t="shared" si="20"/>
        <v>5.15</v>
      </c>
    </row>
    <row r="50" spans="1:14" ht="12.75">
      <c r="A50" s="45" t="s">
        <v>179</v>
      </c>
      <c r="B50" s="39">
        <f aca="true" t="shared" si="21" ref="B50:K50">MIN(B45,B47)</f>
        <v>4.753971124292568</v>
      </c>
      <c r="C50" s="39">
        <f t="shared" si="21"/>
        <v>3.2032045644781446</v>
      </c>
      <c r="D50" s="210">
        <f t="shared" si="21"/>
        <v>0.04427744438007697</v>
      </c>
      <c r="E50" s="35">
        <f t="shared" si="21"/>
        <v>10.982753733111188</v>
      </c>
      <c r="F50" s="39">
        <f t="shared" si="21"/>
        <v>5.5</v>
      </c>
      <c r="G50" s="39">
        <f t="shared" si="21"/>
        <v>3.6111404828534726</v>
      </c>
      <c r="H50" s="154">
        <f t="shared" si="21"/>
        <v>0.00026080459042830635</v>
      </c>
      <c r="I50" s="154">
        <f t="shared" si="21"/>
        <v>0.0011836516027130828</v>
      </c>
      <c r="J50" s="154">
        <f t="shared" si="21"/>
        <v>0.0002808664819997145</v>
      </c>
      <c r="K50" s="379">
        <f t="shared" si="21"/>
        <v>2.6080459042830638E-08</v>
      </c>
      <c r="L50" s="39">
        <f t="shared" si="20"/>
        <v>77.23828254992148</v>
      </c>
      <c r="M50" s="39">
        <f t="shared" si="20"/>
        <v>7.322590423563986</v>
      </c>
      <c r="N50" s="39">
        <f t="shared" si="20"/>
        <v>10.331874159275214</v>
      </c>
    </row>
    <row r="51" spans="1:14" ht="12.75">
      <c r="A51" s="45" t="s">
        <v>290</v>
      </c>
      <c r="B51" s="155">
        <v>12.1</v>
      </c>
      <c r="C51" s="156">
        <v>0.39</v>
      </c>
      <c r="D51" s="157">
        <v>0.029</v>
      </c>
      <c r="E51" s="155">
        <v>14</v>
      </c>
      <c r="F51" s="259">
        <v>6</v>
      </c>
      <c r="G51" s="380">
        <v>46</v>
      </c>
      <c r="H51" s="381">
        <v>0.017</v>
      </c>
      <c r="I51" s="382" t="s">
        <v>291</v>
      </c>
      <c r="J51" s="382" t="s">
        <v>291</v>
      </c>
      <c r="K51" s="383">
        <v>6.466E-08</v>
      </c>
      <c r="L51" s="149">
        <v>17</v>
      </c>
      <c r="M51" s="149">
        <v>2.9</v>
      </c>
      <c r="N51" s="149">
        <v>1.1</v>
      </c>
    </row>
    <row r="52" spans="1:14" ht="12.75">
      <c r="A52" s="45" t="s">
        <v>180</v>
      </c>
      <c r="B52" s="158" t="s">
        <v>176</v>
      </c>
      <c r="C52" s="158" t="s">
        <v>176</v>
      </c>
      <c r="D52" s="158" t="s">
        <v>176</v>
      </c>
      <c r="E52" s="158" t="s">
        <v>176</v>
      </c>
      <c r="F52" s="158" t="s">
        <v>176</v>
      </c>
      <c r="G52" s="158" t="s">
        <v>176</v>
      </c>
      <c r="H52" s="158" t="s">
        <v>176</v>
      </c>
      <c r="I52" s="158" t="s">
        <v>176</v>
      </c>
      <c r="J52" s="158" t="s">
        <v>176</v>
      </c>
      <c r="K52" s="158" t="s">
        <v>176</v>
      </c>
      <c r="L52" s="158" t="s">
        <v>176</v>
      </c>
      <c r="M52" s="158" t="s">
        <v>176</v>
      </c>
      <c r="N52" s="158" t="s">
        <v>176</v>
      </c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6" ht="12.75">
      <c r="A56" s="48" t="s">
        <v>181</v>
      </c>
    </row>
  </sheetData>
  <printOptions/>
  <pageMargins left="0.75" right="0.75" top="1" bottom="1" header="0.5" footer="0.5"/>
  <pageSetup fitToHeight="1" fitToWidth="1" horizontalDpi="600" verticalDpi="600" orientation="landscape" scale="63" r:id="rId3"/>
  <headerFooter alignWithMargins="0">
    <oddHeader>&amp;CDraft Effluent Limitation Calculations
Delta Diablo Sanitation District</oddHeader>
    <oddFooter>&amp;L&amp;F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0">
      <selection activeCell="G37" sqref="G37"/>
    </sheetView>
  </sheetViews>
  <sheetFormatPr defaultColWidth="9.140625" defaultRowHeight="12.75"/>
  <cols>
    <col min="1" max="2" width="9.140625" style="24" customWidth="1"/>
    <col min="3" max="3" width="3.28125" style="24" bestFit="1" customWidth="1"/>
    <col min="4" max="16384" width="9.140625" style="24" customWidth="1"/>
  </cols>
  <sheetData>
    <row r="1" spans="1:6" ht="36" customHeight="1">
      <c r="A1" s="362" t="s">
        <v>269</v>
      </c>
      <c r="B1" s="363" t="s">
        <v>270</v>
      </c>
      <c r="C1" s="363" t="s">
        <v>271</v>
      </c>
      <c r="D1" s="363" t="s">
        <v>272</v>
      </c>
      <c r="E1" s="364" t="s">
        <v>273</v>
      </c>
      <c r="F1" s="364" t="s">
        <v>274</v>
      </c>
    </row>
    <row r="2" spans="1:6" ht="12">
      <c r="A2" s="362"/>
      <c r="B2" s="362" t="s">
        <v>275</v>
      </c>
      <c r="C2" s="362"/>
      <c r="D2" s="362" t="s">
        <v>200</v>
      </c>
      <c r="E2" s="365"/>
      <c r="F2" s="365"/>
    </row>
    <row r="3" spans="1:6" ht="12">
      <c r="A3" s="366">
        <v>36526</v>
      </c>
      <c r="B3" s="365">
        <v>14.256451612903225</v>
      </c>
      <c r="C3" s="365" t="s">
        <v>32</v>
      </c>
      <c r="D3" s="365">
        <v>0.01</v>
      </c>
      <c r="E3" s="365">
        <f aca="true" t="shared" si="0" ref="E3:E33">D3*B3*3.785411784</f>
        <v>0.5396653993350967</v>
      </c>
      <c r="F3" s="365"/>
    </row>
    <row r="4" spans="1:6" ht="12">
      <c r="A4" s="366">
        <v>36557</v>
      </c>
      <c r="B4" s="365">
        <v>15.05413793103448</v>
      </c>
      <c r="C4" s="365" t="s">
        <v>32</v>
      </c>
      <c r="D4" s="365">
        <v>0.012</v>
      </c>
      <c r="E4" s="365">
        <f t="shared" si="0"/>
        <v>0.6838333334651916</v>
      </c>
      <c r="F4" s="367"/>
    </row>
    <row r="5" spans="1:6" ht="12">
      <c r="A5" s="366">
        <v>36586</v>
      </c>
      <c r="B5" s="365">
        <v>14.394193548387099</v>
      </c>
      <c r="C5" s="365" t="s">
        <v>32</v>
      </c>
      <c r="D5" s="365">
        <v>0.013</v>
      </c>
      <c r="E5" s="365">
        <f t="shared" si="0"/>
        <v>0.7083433484301368</v>
      </c>
      <c r="F5" s="367"/>
    </row>
    <row r="6" spans="1:6" ht="12">
      <c r="A6" s="366">
        <v>36647</v>
      </c>
      <c r="B6" s="365">
        <v>13.544838709677421</v>
      </c>
      <c r="C6" s="365" t="s">
        <v>32</v>
      </c>
      <c r="D6" s="365">
        <v>0.009</v>
      </c>
      <c r="E6" s="365">
        <f t="shared" si="0"/>
        <v>0.46145512857593035</v>
      </c>
      <c r="F6" s="367"/>
    </row>
    <row r="7" spans="1:6" ht="12">
      <c r="A7" s="366">
        <v>36678</v>
      </c>
      <c r="B7" s="365">
        <v>13.48666666666667</v>
      </c>
      <c r="C7" s="365" t="s">
        <v>32</v>
      </c>
      <c r="D7" s="365">
        <v>0.01</v>
      </c>
      <c r="E7" s="365">
        <f t="shared" si="0"/>
        <v>0.5105258692688001</v>
      </c>
      <c r="F7" s="367"/>
    </row>
    <row r="8" spans="1:6" ht="12">
      <c r="A8" s="366">
        <v>36739</v>
      </c>
      <c r="B8" s="365">
        <v>13.438709677419356</v>
      </c>
      <c r="C8" s="365" t="s">
        <v>32</v>
      </c>
      <c r="D8" s="365">
        <v>0.012</v>
      </c>
      <c r="E8" s="365">
        <f t="shared" si="0"/>
        <v>0.6104525996958968</v>
      </c>
      <c r="F8" s="367"/>
    </row>
    <row r="9" spans="1:6" ht="12">
      <c r="A9" s="366">
        <v>36770</v>
      </c>
      <c r="B9" s="365">
        <v>13.57</v>
      </c>
      <c r="C9" s="365" t="s">
        <v>276</v>
      </c>
      <c r="D9" s="365">
        <v>0.012</v>
      </c>
      <c r="E9" s="365">
        <f t="shared" si="0"/>
        <v>0.61641645490656</v>
      </c>
      <c r="F9" s="367"/>
    </row>
    <row r="10" spans="1:6" ht="12">
      <c r="A10" s="366">
        <v>36800</v>
      </c>
      <c r="B10" s="365">
        <v>13.753870967741932</v>
      </c>
      <c r="C10" s="365" t="s">
        <v>32</v>
      </c>
      <c r="D10" s="365">
        <v>0.011</v>
      </c>
      <c r="E10" s="365">
        <f t="shared" si="0"/>
        <v>0.5727047176059636</v>
      </c>
      <c r="F10" s="367"/>
    </row>
    <row r="11" spans="1:6" ht="12">
      <c r="A11" s="366">
        <v>36831</v>
      </c>
      <c r="B11" s="365">
        <v>13.776666666666669</v>
      </c>
      <c r="C11" s="365" t="s">
        <v>32</v>
      </c>
      <c r="D11" s="365">
        <v>0.012</v>
      </c>
      <c r="E11" s="365">
        <f t="shared" si="0"/>
        <v>0.6258042761308801</v>
      </c>
      <c r="F11" s="367"/>
    </row>
    <row r="12" spans="1:6" ht="12">
      <c r="A12" s="366">
        <v>36861</v>
      </c>
      <c r="B12" s="365">
        <v>13.587096774193547</v>
      </c>
      <c r="C12" s="365" t="s">
        <v>32</v>
      </c>
      <c r="D12" s="365">
        <v>0.013</v>
      </c>
      <c r="E12" s="365">
        <f t="shared" si="0"/>
        <v>0.6686258311119483</v>
      </c>
      <c r="F12" s="367"/>
    </row>
    <row r="13" spans="1:6" ht="12">
      <c r="A13" s="366">
        <v>36892</v>
      </c>
      <c r="B13" s="365">
        <v>13.512903225806454</v>
      </c>
      <c r="C13" s="365" t="s">
        <v>32</v>
      </c>
      <c r="D13" s="365">
        <v>0.013</v>
      </c>
      <c r="E13" s="365">
        <f t="shared" si="0"/>
        <v>0.6649747403912517</v>
      </c>
      <c r="F13" s="367"/>
    </row>
    <row r="14" spans="1:6" ht="12">
      <c r="A14" s="366">
        <v>36923</v>
      </c>
      <c r="B14" s="365">
        <v>14.160714285714286</v>
      </c>
      <c r="C14" s="365" t="s">
        <v>32</v>
      </c>
      <c r="D14" s="365">
        <v>0.016</v>
      </c>
      <c r="E14" s="365">
        <f t="shared" si="0"/>
        <v>0.857666155632</v>
      </c>
      <c r="F14" s="367">
        <f aca="true" t="shared" si="1" ref="F14:F33">AVERAGE(E3:E14)</f>
        <v>0.6267056545458047</v>
      </c>
    </row>
    <row r="15" spans="1:6" ht="12">
      <c r="A15" s="366">
        <v>36951</v>
      </c>
      <c r="B15" s="365">
        <v>13.9</v>
      </c>
      <c r="C15" s="365" t="s">
        <v>32</v>
      </c>
      <c r="D15" s="365">
        <v>0.016</v>
      </c>
      <c r="E15" s="365">
        <f t="shared" si="0"/>
        <v>0.8418755807616001</v>
      </c>
      <c r="F15" s="367">
        <f t="shared" si="1"/>
        <v>0.6518898363313466</v>
      </c>
    </row>
    <row r="16" spans="1:6" ht="12">
      <c r="A16" s="366">
        <v>36982</v>
      </c>
      <c r="B16" s="365">
        <v>13.51</v>
      </c>
      <c r="C16" s="365" t="s">
        <v>32</v>
      </c>
      <c r="D16" s="365">
        <v>0.016</v>
      </c>
      <c r="E16" s="365">
        <f t="shared" si="0"/>
        <v>0.81825461122944</v>
      </c>
      <c r="F16" s="367">
        <f t="shared" si="1"/>
        <v>0.6630916094783673</v>
      </c>
    </row>
    <row r="17" spans="1:6" ht="12">
      <c r="A17" s="366">
        <v>37012</v>
      </c>
      <c r="B17" s="365">
        <v>13.406451612903227</v>
      </c>
      <c r="C17" s="365" t="s">
        <v>32</v>
      </c>
      <c r="D17" s="365">
        <v>0.013</v>
      </c>
      <c r="E17" s="365">
        <f t="shared" si="0"/>
        <v>0.6597362189224258</v>
      </c>
      <c r="F17" s="367">
        <f t="shared" si="1"/>
        <v>0.6590410153527246</v>
      </c>
    </row>
    <row r="18" spans="1:6" ht="12">
      <c r="A18" s="366">
        <v>37043</v>
      </c>
      <c r="B18" s="365">
        <v>13.64</v>
      </c>
      <c r="C18" s="365" t="s">
        <v>32</v>
      </c>
      <c r="D18" s="365">
        <v>0.013</v>
      </c>
      <c r="E18" s="365">
        <f t="shared" si="0"/>
        <v>0.67122921753888</v>
      </c>
      <c r="F18" s="367">
        <f t="shared" si="1"/>
        <v>0.6765221894329705</v>
      </c>
    </row>
    <row r="19" spans="1:6" ht="12">
      <c r="A19" s="366">
        <v>37073</v>
      </c>
      <c r="B19" s="365">
        <v>13.30967741935484</v>
      </c>
      <c r="C19" s="365" t="s">
        <v>32</v>
      </c>
      <c r="D19" s="365">
        <v>0.012</v>
      </c>
      <c r="E19" s="365">
        <f t="shared" si="0"/>
        <v>0.6045913169335742</v>
      </c>
      <c r="F19" s="367">
        <f t="shared" si="1"/>
        <v>0.6843609767383683</v>
      </c>
    </row>
    <row r="20" spans="1:6" ht="12">
      <c r="A20" s="366">
        <v>37104</v>
      </c>
      <c r="B20" s="365">
        <v>12.235483870967744</v>
      </c>
      <c r="C20" s="365" t="s">
        <v>32</v>
      </c>
      <c r="D20" s="365">
        <v>0.009</v>
      </c>
      <c r="E20" s="365">
        <f t="shared" si="0"/>
        <v>0.4168471034529291</v>
      </c>
      <c r="F20" s="367">
        <f t="shared" si="1"/>
        <v>0.6682271853847875</v>
      </c>
    </row>
    <row r="21" spans="1:6" ht="12">
      <c r="A21" s="366">
        <v>37135</v>
      </c>
      <c r="B21" s="365">
        <v>13.61</v>
      </c>
      <c r="C21" s="365" t="s">
        <v>32</v>
      </c>
      <c r="D21" s="365">
        <v>0.008</v>
      </c>
      <c r="E21" s="365">
        <f t="shared" si="0"/>
        <v>0.41215563504192</v>
      </c>
      <c r="F21" s="367">
        <f t="shared" si="1"/>
        <v>0.6512054503960676</v>
      </c>
    </row>
    <row r="22" spans="1:6" ht="12">
      <c r="A22" s="366">
        <v>37165</v>
      </c>
      <c r="B22" s="365">
        <v>12.132258064516128</v>
      </c>
      <c r="C22" s="365" t="s">
        <v>32</v>
      </c>
      <c r="D22" s="365">
        <v>0.009</v>
      </c>
      <c r="E22" s="365">
        <f t="shared" si="0"/>
        <v>0.41333033379553535</v>
      </c>
      <c r="F22" s="367">
        <f t="shared" si="1"/>
        <v>0.6379242517451985</v>
      </c>
    </row>
    <row r="23" spans="1:6" ht="12">
      <c r="A23" s="366">
        <v>37257</v>
      </c>
      <c r="B23" s="365">
        <v>15.016129032258062</v>
      </c>
      <c r="C23" s="365"/>
      <c r="D23" s="365">
        <v>0.009</v>
      </c>
      <c r="E23" s="365">
        <f t="shared" si="0"/>
        <v>0.5115800860989677</v>
      </c>
      <c r="F23" s="367">
        <f t="shared" si="1"/>
        <v>0.6284055692425393</v>
      </c>
    </row>
    <row r="24" spans="1:6" ht="12">
      <c r="A24" s="366">
        <v>37288</v>
      </c>
      <c r="B24" s="365">
        <v>12.425</v>
      </c>
      <c r="C24" s="365"/>
      <c r="D24" s="365">
        <v>0.017</v>
      </c>
      <c r="E24" s="365">
        <f t="shared" si="0"/>
        <v>0.7995736040754</v>
      </c>
      <c r="F24" s="367">
        <f t="shared" si="1"/>
        <v>0.6393178836561602</v>
      </c>
    </row>
    <row r="25" spans="1:6" ht="12">
      <c r="A25" s="366">
        <v>37347</v>
      </c>
      <c r="B25" s="365">
        <v>10.386666666666665</v>
      </c>
      <c r="C25" s="365"/>
      <c r="D25" s="365">
        <v>0.013</v>
      </c>
      <c r="E25" s="365">
        <f t="shared" si="0"/>
        <v>0.5111315351542398</v>
      </c>
      <c r="F25" s="367">
        <f t="shared" si="1"/>
        <v>0.626497616553076</v>
      </c>
    </row>
    <row r="26" spans="1:6" ht="12">
      <c r="A26" s="366">
        <v>37438</v>
      </c>
      <c r="B26" s="365">
        <v>8.961290322580647</v>
      </c>
      <c r="C26" s="365"/>
      <c r="D26" s="365">
        <v>0.012</v>
      </c>
      <c r="E26" s="365">
        <f t="shared" si="0"/>
        <v>0.4070660878433033</v>
      </c>
      <c r="F26" s="367">
        <f t="shared" si="1"/>
        <v>0.588947610904018</v>
      </c>
    </row>
    <row r="27" spans="1:6" ht="12">
      <c r="A27" s="366">
        <v>37469</v>
      </c>
      <c r="B27" s="365">
        <v>9.12258064516129</v>
      </c>
      <c r="C27" s="365"/>
      <c r="D27" s="365">
        <v>0.022</v>
      </c>
      <c r="E27" s="365">
        <f t="shared" si="0"/>
        <v>0.7597199340430452</v>
      </c>
      <c r="F27" s="367">
        <f t="shared" si="1"/>
        <v>0.5821013070108051</v>
      </c>
    </row>
    <row r="28" spans="1:6" ht="12">
      <c r="A28" s="366">
        <v>37500</v>
      </c>
      <c r="B28" s="365">
        <v>8.18</v>
      </c>
      <c r="C28" s="365"/>
      <c r="D28" s="365">
        <v>0.016</v>
      </c>
      <c r="E28" s="365">
        <f t="shared" si="0"/>
        <v>0.49543469428992</v>
      </c>
      <c r="F28" s="367">
        <f t="shared" si="1"/>
        <v>0.555199647265845</v>
      </c>
    </row>
    <row r="29" spans="1:6" ht="12">
      <c r="A29" s="366">
        <v>37530</v>
      </c>
      <c r="B29" s="365">
        <v>9.077419354838707</v>
      </c>
      <c r="C29" s="365"/>
      <c r="D29" s="365">
        <v>0.014</v>
      </c>
      <c r="E29" s="365">
        <f t="shared" si="0"/>
        <v>0.48106478271762565</v>
      </c>
      <c r="F29" s="367">
        <f t="shared" si="1"/>
        <v>0.540310360915445</v>
      </c>
    </row>
    <row r="30" spans="1:6" ht="12">
      <c r="A30" s="366">
        <v>37561</v>
      </c>
      <c r="B30" s="365">
        <v>9.38</v>
      </c>
      <c r="C30" s="365"/>
      <c r="D30" s="365">
        <v>0.012</v>
      </c>
      <c r="E30" s="365">
        <f t="shared" si="0"/>
        <v>0.42608595040704</v>
      </c>
      <c r="F30" s="367">
        <f t="shared" si="1"/>
        <v>0.519881755321125</v>
      </c>
    </row>
    <row r="31" spans="1:6" ht="12">
      <c r="A31" s="366">
        <v>37591</v>
      </c>
      <c r="B31" s="365">
        <v>11.109677419354837</v>
      </c>
      <c r="C31" s="365"/>
      <c r="D31" s="365">
        <v>0.019</v>
      </c>
      <c r="E31" s="365">
        <f t="shared" si="0"/>
        <v>0.7990393725736257</v>
      </c>
      <c r="F31" s="367">
        <f t="shared" si="1"/>
        <v>0.5360857599577961</v>
      </c>
    </row>
    <row r="32" spans="1:6" ht="12">
      <c r="A32" s="366">
        <v>37622</v>
      </c>
      <c r="B32" s="365">
        <v>9.993548387096773</v>
      </c>
      <c r="C32" s="365"/>
      <c r="D32" s="365">
        <v>0.052</v>
      </c>
      <c r="E32" s="365">
        <f t="shared" si="0"/>
        <v>1.9671441830814964</v>
      </c>
      <c r="F32" s="367">
        <f t="shared" si="1"/>
        <v>0.6652771832601766</v>
      </c>
    </row>
    <row r="33" spans="1:6" ht="12">
      <c r="A33" s="366">
        <v>37653</v>
      </c>
      <c r="B33" s="365">
        <v>10.357142857142858</v>
      </c>
      <c r="C33" s="365"/>
      <c r="D33" s="365">
        <v>0.011</v>
      </c>
      <c r="E33" s="365">
        <f t="shared" si="0"/>
        <v>0.43126655682</v>
      </c>
      <c r="F33" s="367">
        <f t="shared" si="1"/>
        <v>0.6668697600750165</v>
      </c>
    </row>
    <row r="34" spans="1:6" ht="12">
      <c r="A34" s="368"/>
      <c r="B34" s="368"/>
      <c r="C34" s="368"/>
      <c r="D34" s="368"/>
      <c r="E34" s="368"/>
      <c r="F34" s="368"/>
    </row>
    <row r="35" spans="1:6" ht="12">
      <c r="A35" s="369" t="s">
        <v>277</v>
      </c>
      <c r="B35" s="368"/>
      <c r="C35" s="368"/>
      <c r="D35" s="368"/>
      <c r="E35" s="368"/>
      <c r="F35" s="368">
        <f>COUNT(F14:F33)</f>
        <v>20</v>
      </c>
    </row>
    <row r="36" spans="1:7" ht="12">
      <c r="A36" s="369" t="s">
        <v>278</v>
      </c>
      <c r="B36" s="368"/>
      <c r="C36" s="368"/>
      <c r="D36" s="368"/>
      <c r="E36" s="368"/>
      <c r="F36" s="368">
        <f>MAX(F14:F33)</f>
        <v>0.6843609767383683</v>
      </c>
      <c r="G36" s="24">
        <f>MIN(F14:F33)</f>
        <v>0.519881755321125</v>
      </c>
    </row>
    <row r="37" spans="1:7" ht="12">
      <c r="A37" s="369" t="s">
        <v>279</v>
      </c>
      <c r="B37" s="368"/>
      <c r="C37" s="368"/>
      <c r="D37" s="368"/>
      <c r="E37" s="368"/>
      <c r="F37" s="368">
        <f>F36/1000*30.42</f>
        <v>0.020818260912381165</v>
      </c>
      <c r="G37" s="368">
        <f>G36/1000*30.42</f>
        <v>0.015814802996868625</v>
      </c>
    </row>
    <row r="38" spans="1:6" ht="12">
      <c r="A38" s="369" t="s">
        <v>280</v>
      </c>
      <c r="B38" s="368"/>
      <c r="C38" s="368"/>
      <c r="D38" s="368"/>
      <c r="E38" s="368"/>
      <c r="F38" s="368">
        <f>AVERAGE(F14:F33)</f>
        <v>0.6233931311783818</v>
      </c>
    </row>
    <row r="39" spans="1:6" ht="12">
      <c r="A39" s="369" t="s">
        <v>281</v>
      </c>
      <c r="B39" s="368"/>
      <c r="C39" s="368"/>
      <c r="D39" s="368"/>
      <c r="E39" s="368"/>
      <c r="F39" s="368">
        <f>STDEV(F14:F33)</f>
        <v>0.05125732892677113</v>
      </c>
    </row>
    <row r="40" spans="1:6" ht="12">
      <c r="A40" s="369" t="s">
        <v>282</v>
      </c>
      <c r="B40" s="368"/>
      <c r="C40" s="368"/>
      <c r="D40" s="368"/>
      <c r="E40" s="368"/>
      <c r="F40" s="368">
        <f>PERCENTILE(F14:F33,0.997)</f>
        <v>0.6839141658619606</v>
      </c>
    </row>
    <row r="41" spans="1:6" ht="12">
      <c r="A41" s="369" t="s">
        <v>283</v>
      </c>
      <c r="B41" s="368"/>
      <c r="C41" s="368"/>
      <c r="D41" s="368"/>
      <c r="E41" s="368"/>
      <c r="F41" s="368">
        <f>F38+3*F39</f>
        <v>0.7771651179586951</v>
      </c>
    </row>
    <row r="42" spans="1:6" ht="12">
      <c r="A42" s="369" t="s">
        <v>284</v>
      </c>
      <c r="B42" s="368"/>
      <c r="C42" s="368"/>
      <c r="D42" s="368"/>
      <c r="E42" s="368"/>
      <c r="F42" s="368">
        <f>F41/1000*30.42</f>
        <v>0.023641362888303506</v>
      </c>
    </row>
    <row r="43" spans="1:7" ht="12">
      <c r="A43" s="370" t="s">
        <v>285</v>
      </c>
      <c r="B43" s="368"/>
      <c r="C43" s="368"/>
      <c r="D43" s="368"/>
      <c r="E43" s="368"/>
      <c r="F43" s="371">
        <f>F42</f>
        <v>0.023641362888303506</v>
      </c>
      <c r="G43" s="372" t="s">
        <v>286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"/>
  <sheetViews>
    <sheetView zoomScale="110" zoomScaleNormal="11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P29" sqref="AP29"/>
    </sheetView>
  </sheetViews>
  <sheetFormatPr defaultColWidth="9.140625" defaultRowHeight="12.75"/>
  <cols>
    <col min="1" max="1" width="13.57421875" style="408" customWidth="1"/>
    <col min="2" max="2" width="1.8515625" style="386" customWidth="1"/>
    <col min="3" max="3" width="6.7109375" style="386" customWidth="1"/>
    <col min="4" max="4" width="1.8515625" style="386" customWidth="1"/>
    <col min="5" max="5" width="6.7109375" style="386" customWidth="1"/>
    <col min="6" max="6" width="1.8515625" style="386" customWidth="1"/>
    <col min="7" max="7" width="6.7109375" style="386" customWidth="1"/>
    <col min="8" max="8" width="1.8515625" style="386" customWidth="1"/>
    <col min="9" max="9" width="6.7109375" style="386" customWidth="1"/>
    <col min="10" max="10" width="1.8515625" style="386" customWidth="1"/>
    <col min="11" max="11" width="6.7109375" style="386" customWidth="1"/>
    <col min="12" max="12" width="1.8515625" style="386" customWidth="1"/>
    <col min="13" max="13" width="6.7109375" style="386" customWidth="1"/>
    <col min="14" max="14" width="1.8515625" style="386" customWidth="1"/>
    <col min="15" max="15" width="6.7109375" style="386" customWidth="1"/>
    <col min="16" max="16" width="1.8515625" style="386" customWidth="1"/>
    <col min="17" max="17" width="6.7109375" style="386" customWidth="1"/>
    <col min="18" max="18" width="1.8515625" style="386" customWidth="1"/>
    <col min="19" max="19" width="6.7109375" style="386" customWidth="1"/>
    <col min="20" max="20" width="1.8515625" style="386" customWidth="1"/>
    <col min="21" max="21" width="6.7109375" style="386" customWidth="1"/>
    <col min="22" max="22" width="1.8515625" style="386" customWidth="1"/>
    <col min="23" max="23" width="6.7109375" style="386" customWidth="1"/>
    <col min="24" max="24" width="1.8515625" style="386" customWidth="1"/>
    <col min="25" max="25" width="6.7109375" style="386" customWidth="1"/>
    <col min="26" max="26" width="1.8515625" style="386" customWidth="1"/>
    <col min="27" max="27" width="6.7109375" style="386" customWidth="1"/>
    <col min="28" max="28" width="1.8515625" style="386" customWidth="1"/>
    <col min="29" max="29" width="6.7109375" style="386" customWidth="1"/>
    <col min="30" max="30" width="1.8515625" style="386" customWidth="1"/>
    <col min="31" max="31" width="6.7109375" style="386" customWidth="1"/>
    <col min="32" max="32" width="1.8515625" style="386" customWidth="1"/>
    <col min="33" max="33" width="6.7109375" style="386" customWidth="1"/>
    <col min="34" max="34" width="1.8515625" style="386" customWidth="1"/>
    <col min="35" max="35" width="6.7109375" style="386" customWidth="1"/>
    <col min="36" max="36" width="1.8515625" style="386" customWidth="1"/>
    <col min="37" max="37" width="6.7109375" style="386" customWidth="1"/>
    <col min="38" max="38" width="1.8515625" style="386" customWidth="1"/>
    <col min="39" max="39" width="6.7109375" style="386" customWidth="1"/>
    <col min="40" max="40" width="1.8515625" style="386" customWidth="1"/>
    <col min="41" max="41" width="6.7109375" style="386" customWidth="1"/>
    <col min="42" max="42" width="1.8515625" style="386" customWidth="1"/>
    <col min="43" max="43" width="6.7109375" style="386" customWidth="1"/>
    <col min="44" max="44" width="1.8515625" style="386" customWidth="1"/>
    <col min="45" max="45" width="6.7109375" style="386" customWidth="1"/>
    <col min="46" max="46" width="1.8515625" style="386" customWidth="1"/>
    <col min="47" max="47" width="6.7109375" style="386" customWidth="1"/>
    <col min="48" max="48" width="1.8515625" style="386" customWidth="1"/>
    <col min="49" max="49" width="6.7109375" style="386" customWidth="1"/>
    <col min="50" max="50" width="1.8515625" style="386" customWidth="1"/>
    <col min="51" max="51" width="6.7109375" style="386" customWidth="1"/>
    <col min="52" max="52" width="1.8515625" style="386" customWidth="1"/>
    <col min="53" max="53" width="6.7109375" style="386" customWidth="1"/>
    <col min="54" max="54" width="1.8515625" style="386" customWidth="1"/>
    <col min="55" max="16384" width="6.7109375" style="386" customWidth="1"/>
  </cols>
  <sheetData>
    <row r="1" ht="11.25">
      <c r="A1" s="385" t="s">
        <v>305</v>
      </c>
    </row>
    <row r="2" spans="1:55" s="390" customFormat="1" ht="87">
      <c r="A2" s="387" t="s">
        <v>269</v>
      </c>
      <c r="B2" s="388" t="s">
        <v>118</v>
      </c>
      <c r="C2" s="389"/>
      <c r="D2" s="388" t="s">
        <v>119</v>
      </c>
      <c r="E2" s="389"/>
      <c r="F2" s="388" t="s">
        <v>120</v>
      </c>
      <c r="G2" s="389"/>
      <c r="H2" s="388" t="s">
        <v>122</v>
      </c>
      <c r="I2" s="389"/>
      <c r="J2" s="388" t="s">
        <v>306</v>
      </c>
      <c r="K2" s="389"/>
      <c r="L2" s="388" t="s">
        <v>221</v>
      </c>
      <c r="M2" s="389"/>
      <c r="N2" s="388" t="s">
        <v>124</v>
      </c>
      <c r="O2" s="389"/>
      <c r="P2" s="388" t="s">
        <v>307</v>
      </c>
      <c r="Q2" s="389"/>
      <c r="R2" s="388" t="s">
        <v>308</v>
      </c>
      <c r="S2" s="389"/>
      <c r="T2" s="388" t="s">
        <v>225</v>
      </c>
      <c r="U2" s="389"/>
      <c r="V2" s="388" t="s">
        <v>303</v>
      </c>
      <c r="W2" s="389"/>
      <c r="X2" s="388" t="s">
        <v>304</v>
      </c>
      <c r="Y2" s="389"/>
      <c r="Z2" s="388" t="s">
        <v>309</v>
      </c>
      <c r="AA2" s="389"/>
      <c r="AB2" s="388" t="s">
        <v>128</v>
      </c>
      <c r="AC2" s="389"/>
      <c r="AD2" s="388" t="s">
        <v>310</v>
      </c>
      <c r="AE2" s="389"/>
      <c r="AF2" s="388" t="s">
        <v>311</v>
      </c>
      <c r="AG2" s="389"/>
      <c r="AH2" s="388" t="s">
        <v>130</v>
      </c>
      <c r="AI2" s="389"/>
      <c r="AJ2" s="388" t="s">
        <v>312</v>
      </c>
      <c r="AK2" s="389"/>
      <c r="AL2" s="388" t="s">
        <v>313</v>
      </c>
      <c r="AM2" s="389"/>
      <c r="AN2" s="388" t="s">
        <v>132</v>
      </c>
      <c r="AO2" s="389"/>
      <c r="AP2" s="388" t="s">
        <v>314</v>
      </c>
      <c r="AQ2" s="389"/>
      <c r="AR2" s="388" t="s">
        <v>315</v>
      </c>
      <c r="AS2" s="389"/>
      <c r="AT2" s="388" t="s">
        <v>316</v>
      </c>
      <c r="AU2" s="389"/>
      <c r="AV2" s="388" t="s">
        <v>317</v>
      </c>
      <c r="AW2" s="389"/>
      <c r="AX2" s="388" t="s">
        <v>318</v>
      </c>
      <c r="AY2" s="389"/>
      <c r="AZ2" s="388" t="s">
        <v>319</v>
      </c>
      <c r="BA2" s="389"/>
      <c r="BB2" s="388" t="s">
        <v>320</v>
      </c>
      <c r="BC2" s="389"/>
    </row>
    <row r="3" spans="1:55" ht="11.25">
      <c r="A3" s="391">
        <v>36593</v>
      </c>
      <c r="B3" s="392" t="s">
        <v>276</v>
      </c>
      <c r="C3" s="393">
        <v>0.012</v>
      </c>
      <c r="D3" s="392" t="s">
        <v>276</v>
      </c>
      <c r="E3" s="393">
        <v>0.012</v>
      </c>
      <c r="F3" s="392" t="s">
        <v>276</v>
      </c>
      <c r="G3" s="393">
        <v>0.012</v>
      </c>
      <c r="H3" s="392" t="s">
        <v>276</v>
      </c>
      <c r="I3" s="393">
        <v>0.012</v>
      </c>
      <c r="J3" s="392" t="s">
        <v>276</v>
      </c>
      <c r="K3" s="393">
        <v>0.012</v>
      </c>
      <c r="L3" s="392" t="s">
        <v>276</v>
      </c>
      <c r="M3" s="393">
        <v>0.023</v>
      </c>
      <c r="N3" s="392" t="s">
        <v>276</v>
      </c>
      <c r="O3" s="393">
        <v>0.012</v>
      </c>
      <c r="P3" s="392" t="s">
        <v>276</v>
      </c>
      <c r="Q3" s="393">
        <v>0.012</v>
      </c>
      <c r="R3" s="392" t="s">
        <v>276</v>
      </c>
      <c r="S3" s="393">
        <v>0.012</v>
      </c>
      <c r="T3" s="392" t="s">
        <v>276</v>
      </c>
      <c r="U3" s="393">
        <v>0.012</v>
      </c>
      <c r="V3" s="392" t="s">
        <v>276</v>
      </c>
      <c r="W3" s="393">
        <v>0.012</v>
      </c>
      <c r="X3" s="392" t="s">
        <v>276</v>
      </c>
      <c r="Y3" s="393">
        <v>0.012</v>
      </c>
      <c r="Z3" s="392" t="s">
        <v>276</v>
      </c>
      <c r="AA3" s="393">
        <v>0.012</v>
      </c>
      <c r="AB3" s="392" t="s">
        <v>276</v>
      </c>
      <c r="AC3" s="393">
        <v>0.012</v>
      </c>
      <c r="AD3" s="392" t="s">
        <v>276</v>
      </c>
      <c r="AE3" s="393">
        <v>0.012</v>
      </c>
      <c r="AF3" s="392" t="s">
        <v>276</v>
      </c>
      <c r="AG3" s="393">
        <v>0.012</v>
      </c>
      <c r="AH3" s="392" t="s">
        <v>276</v>
      </c>
      <c r="AI3" s="393">
        <v>0.012</v>
      </c>
      <c r="AJ3" s="392" t="s">
        <v>276</v>
      </c>
      <c r="AK3" s="393">
        <v>0.012</v>
      </c>
      <c r="AL3" s="392" t="s">
        <v>276</v>
      </c>
      <c r="AM3" s="393">
        <v>0.012</v>
      </c>
      <c r="AN3" s="392" t="s">
        <v>276</v>
      </c>
      <c r="AO3" s="393">
        <v>1</v>
      </c>
      <c r="AP3" s="392" t="s">
        <v>276</v>
      </c>
      <c r="AQ3" s="393">
        <v>0.1</v>
      </c>
      <c r="AR3" s="392" t="s">
        <v>276</v>
      </c>
      <c r="AS3" s="393">
        <v>0.1</v>
      </c>
      <c r="AT3" s="392" t="s">
        <v>276</v>
      </c>
      <c r="AU3" s="393">
        <v>0.1</v>
      </c>
      <c r="AV3" s="392" t="s">
        <v>276</v>
      </c>
      <c r="AW3" s="393">
        <v>0.1</v>
      </c>
      <c r="AX3" s="392" t="s">
        <v>276</v>
      </c>
      <c r="AY3" s="393">
        <v>0.1</v>
      </c>
      <c r="AZ3" s="392" t="s">
        <v>276</v>
      </c>
      <c r="BA3" s="393">
        <v>0.1</v>
      </c>
      <c r="BB3" s="392" t="s">
        <v>276</v>
      </c>
      <c r="BC3" s="393">
        <v>0.1</v>
      </c>
    </row>
    <row r="4" spans="1:55" ht="11.25">
      <c r="A4" s="394">
        <v>36782</v>
      </c>
      <c r="B4" s="395" t="s">
        <v>276</v>
      </c>
      <c r="C4" s="396">
        <v>0.01</v>
      </c>
      <c r="D4" s="395" t="s">
        <v>276</v>
      </c>
      <c r="E4" s="396">
        <v>0.01</v>
      </c>
      <c r="F4" s="395" t="s">
        <v>276</v>
      </c>
      <c r="G4" s="396">
        <v>0.01</v>
      </c>
      <c r="H4" s="395" t="s">
        <v>276</v>
      </c>
      <c r="I4" s="396">
        <v>0.01</v>
      </c>
      <c r="J4" s="395" t="s">
        <v>276</v>
      </c>
      <c r="K4" s="396">
        <v>0.01</v>
      </c>
      <c r="L4" s="395" t="s">
        <v>276</v>
      </c>
      <c r="M4" s="396">
        <v>0.02</v>
      </c>
      <c r="N4" s="395" t="s">
        <v>276</v>
      </c>
      <c r="O4" s="396">
        <v>0.01</v>
      </c>
      <c r="P4" s="395" t="s">
        <v>276</v>
      </c>
      <c r="Q4" s="396">
        <v>0.01</v>
      </c>
      <c r="R4" s="395" t="s">
        <v>276</v>
      </c>
      <c r="S4" s="396">
        <v>0.01</v>
      </c>
      <c r="T4" s="395" t="s">
        <v>276</v>
      </c>
      <c r="U4" s="396">
        <v>0.01</v>
      </c>
      <c r="V4" s="395" t="s">
        <v>276</v>
      </c>
      <c r="W4" s="396">
        <v>0.01</v>
      </c>
      <c r="X4" s="395" t="s">
        <v>276</v>
      </c>
      <c r="Y4" s="396">
        <v>0.01</v>
      </c>
      <c r="Z4" s="395" t="s">
        <v>276</v>
      </c>
      <c r="AA4" s="396">
        <v>0.01</v>
      </c>
      <c r="AB4" s="395" t="s">
        <v>276</v>
      </c>
      <c r="AC4" s="396">
        <v>0.01</v>
      </c>
      <c r="AD4" s="395" t="s">
        <v>276</v>
      </c>
      <c r="AE4" s="396">
        <v>0.01</v>
      </c>
      <c r="AF4" s="395" t="s">
        <v>276</v>
      </c>
      <c r="AG4" s="396">
        <v>0.01</v>
      </c>
      <c r="AH4" s="395" t="s">
        <v>276</v>
      </c>
      <c r="AI4" s="396">
        <v>0.01</v>
      </c>
      <c r="AJ4" s="395" t="s">
        <v>276</v>
      </c>
      <c r="AK4" s="396">
        <v>0.01</v>
      </c>
      <c r="AL4" s="395" t="s">
        <v>276</v>
      </c>
      <c r="AM4" s="396">
        <v>0.01</v>
      </c>
      <c r="AN4" s="395" t="s">
        <v>276</v>
      </c>
      <c r="AO4" s="396">
        <v>1</v>
      </c>
      <c r="AP4" s="395" t="s">
        <v>276</v>
      </c>
      <c r="AQ4" s="396">
        <v>0.1</v>
      </c>
      <c r="AR4" s="395" t="s">
        <v>276</v>
      </c>
      <c r="AS4" s="396">
        <v>0.1</v>
      </c>
      <c r="AT4" s="395" t="s">
        <v>276</v>
      </c>
      <c r="AU4" s="396">
        <v>0.1</v>
      </c>
      <c r="AV4" s="395" t="s">
        <v>276</v>
      </c>
      <c r="AW4" s="396">
        <v>0.1</v>
      </c>
      <c r="AX4" s="395" t="s">
        <v>276</v>
      </c>
      <c r="AY4" s="396">
        <v>0.1</v>
      </c>
      <c r="AZ4" s="395" t="s">
        <v>276</v>
      </c>
      <c r="BA4" s="396">
        <v>0.1</v>
      </c>
      <c r="BB4" s="395" t="s">
        <v>276</v>
      </c>
      <c r="BC4" s="396">
        <v>0.1</v>
      </c>
    </row>
    <row r="5" spans="1:55" ht="11.25">
      <c r="A5" s="394">
        <v>36958</v>
      </c>
      <c r="B5" s="395" t="s">
        <v>276</v>
      </c>
      <c r="C5" s="396">
        <v>0.012</v>
      </c>
      <c r="D5" s="395" t="s">
        <v>276</v>
      </c>
      <c r="E5" s="396">
        <v>0.012</v>
      </c>
      <c r="F5" s="395" t="s">
        <v>276</v>
      </c>
      <c r="G5" s="396">
        <v>0.012</v>
      </c>
      <c r="H5" s="395" t="s">
        <v>276</v>
      </c>
      <c r="I5" s="396">
        <v>0.012</v>
      </c>
      <c r="J5" s="395" t="s">
        <v>276</v>
      </c>
      <c r="K5" s="396">
        <v>0.012</v>
      </c>
      <c r="L5" s="395" t="s">
        <v>276</v>
      </c>
      <c r="M5" s="396">
        <v>0.02</v>
      </c>
      <c r="N5" s="395" t="s">
        <v>276</v>
      </c>
      <c r="O5" s="396">
        <v>0.012</v>
      </c>
      <c r="P5" s="395" t="s">
        <v>276</v>
      </c>
      <c r="Q5" s="396">
        <v>0.01</v>
      </c>
      <c r="R5" s="395" t="s">
        <v>276</v>
      </c>
      <c r="S5" s="396">
        <v>0.012</v>
      </c>
      <c r="T5" s="395" t="s">
        <v>276</v>
      </c>
      <c r="U5" s="396">
        <v>0.012</v>
      </c>
      <c r="V5" s="395" t="s">
        <v>276</v>
      </c>
      <c r="W5" s="396">
        <v>0.012</v>
      </c>
      <c r="X5" s="395" t="s">
        <v>276</v>
      </c>
      <c r="Y5" s="396">
        <v>0.012</v>
      </c>
      <c r="Z5" s="395" t="s">
        <v>276</v>
      </c>
      <c r="AA5" s="396">
        <v>0.012</v>
      </c>
      <c r="AB5" s="395" t="s">
        <v>276</v>
      </c>
      <c r="AC5" s="396">
        <v>0.012</v>
      </c>
      <c r="AD5" s="395" t="s">
        <v>276</v>
      </c>
      <c r="AE5" s="396">
        <v>0.012</v>
      </c>
      <c r="AF5" s="395"/>
      <c r="AG5" s="396"/>
      <c r="AH5" s="395" t="s">
        <v>276</v>
      </c>
      <c r="AI5" s="396">
        <v>0.012</v>
      </c>
      <c r="AJ5" s="395" t="s">
        <v>276</v>
      </c>
      <c r="AK5" s="396">
        <v>0.012</v>
      </c>
      <c r="AL5" s="395" t="s">
        <v>276</v>
      </c>
      <c r="AM5" s="396">
        <v>0.012</v>
      </c>
      <c r="AN5" s="395" t="s">
        <v>276</v>
      </c>
      <c r="AO5" s="396">
        <v>1</v>
      </c>
      <c r="AP5" s="395" t="s">
        <v>276</v>
      </c>
      <c r="AQ5" s="396">
        <v>0.1</v>
      </c>
      <c r="AR5" s="395" t="s">
        <v>276</v>
      </c>
      <c r="AS5" s="396">
        <v>0.1</v>
      </c>
      <c r="AT5" s="395" t="s">
        <v>276</v>
      </c>
      <c r="AU5" s="396">
        <v>0.1</v>
      </c>
      <c r="AV5" s="395" t="s">
        <v>276</v>
      </c>
      <c r="AW5" s="396">
        <v>0.1</v>
      </c>
      <c r="AX5" s="395" t="s">
        <v>276</v>
      </c>
      <c r="AY5" s="396">
        <v>0.1</v>
      </c>
      <c r="AZ5" s="395" t="s">
        <v>276</v>
      </c>
      <c r="BA5" s="396">
        <v>0.1</v>
      </c>
      <c r="BB5" s="395" t="s">
        <v>276</v>
      </c>
      <c r="BC5" s="396">
        <v>0.1</v>
      </c>
    </row>
    <row r="6" spans="1:55" ht="11.25">
      <c r="A6" s="394">
        <v>37147</v>
      </c>
      <c r="B6" s="395" t="s">
        <v>276</v>
      </c>
      <c r="C6" s="396">
        <v>0.01</v>
      </c>
      <c r="D6" s="395" t="s">
        <v>276</v>
      </c>
      <c r="E6" s="396">
        <v>0.01</v>
      </c>
      <c r="F6" s="395" t="s">
        <v>276</v>
      </c>
      <c r="G6" s="396">
        <v>0.01</v>
      </c>
      <c r="H6" s="395" t="s">
        <v>276</v>
      </c>
      <c r="I6" s="396">
        <v>0.01</v>
      </c>
      <c r="J6" s="395" t="s">
        <v>276</v>
      </c>
      <c r="K6" s="396">
        <v>0.01</v>
      </c>
      <c r="L6" s="395" t="s">
        <v>276</v>
      </c>
      <c r="M6" s="396">
        <v>0.01</v>
      </c>
      <c r="N6" s="395" t="s">
        <v>276</v>
      </c>
      <c r="O6" s="396">
        <v>0.01</v>
      </c>
      <c r="P6" s="395" t="s">
        <v>276</v>
      </c>
      <c r="Q6" s="396">
        <v>0.01</v>
      </c>
      <c r="R6" s="395" t="s">
        <v>276</v>
      </c>
      <c r="S6" s="396">
        <v>0.01</v>
      </c>
      <c r="T6" s="395" t="s">
        <v>276</v>
      </c>
      <c r="U6" s="396">
        <v>0.01</v>
      </c>
      <c r="V6" s="395" t="s">
        <v>276</v>
      </c>
      <c r="W6" s="396">
        <v>0.01</v>
      </c>
      <c r="X6" s="395" t="s">
        <v>276</v>
      </c>
      <c r="Y6" s="396">
        <v>0.01</v>
      </c>
      <c r="Z6" s="395" t="s">
        <v>276</v>
      </c>
      <c r="AA6" s="396">
        <v>0.01</v>
      </c>
      <c r="AB6" s="395" t="s">
        <v>276</v>
      </c>
      <c r="AC6" s="396">
        <v>0.01</v>
      </c>
      <c r="AD6" s="395" t="s">
        <v>276</v>
      </c>
      <c r="AE6" s="396">
        <v>0.01</v>
      </c>
      <c r="AF6" s="395" t="s">
        <v>276</v>
      </c>
      <c r="AG6" s="396">
        <v>0.01</v>
      </c>
      <c r="AH6" s="395" t="s">
        <v>276</v>
      </c>
      <c r="AI6" s="396">
        <v>0.01</v>
      </c>
      <c r="AJ6" s="395" t="s">
        <v>276</v>
      </c>
      <c r="AK6" s="396">
        <v>0.01</v>
      </c>
      <c r="AL6" s="395" t="s">
        <v>276</v>
      </c>
      <c r="AM6" s="396">
        <v>0.01</v>
      </c>
      <c r="AN6" s="395" t="s">
        <v>276</v>
      </c>
      <c r="AO6" s="396">
        <v>1</v>
      </c>
      <c r="AP6" s="395" t="s">
        <v>276</v>
      </c>
      <c r="AQ6" s="396">
        <v>0.1</v>
      </c>
      <c r="AR6" s="395" t="s">
        <v>276</v>
      </c>
      <c r="AS6" s="396">
        <v>0.1</v>
      </c>
      <c r="AT6" s="395" t="s">
        <v>276</v>
      </c>
      <c r="AU6" s="396">
        <v>0.1</v>
      </c>
      <c r="AV6" s="395" t="s">
        <v>276</v>
      </c>
      <c r="AW6" s="396">
        <v>0.1</v>
      </c>
      <c r="AX6" s="395" t="s">
        <v>276</v>
      </c>
      <c r="AY6" s="396">
        <v>0.1</v>
      </c>
      <c r="AZ6" s="395" t="s">
        <v>276</v>
      </c>
      <c r="BA6" s="396">
        <v>0.1</v>
      </c>
      <c r="BB6" s="395" t="s">
        <v>276</v>
      </c>
      <c r="BC6" s="396">
        <v>0.1</v>
      </c>
    </row>
    <row r="7" spans="1:55" ht="11.25">
      <c r="A7" s="394">
        <v>37328</v>
      </c>
      <c r="B7" s="395" t="s">
        <v>276</v>
      </c>
      <c r="C7" s="396">
        <v>0.01</v>
      </c>
      <c r="D7" s="395" t="s">
        <v>276</v>
      </c>
      <c r="E7" s="396">
        <v>0.01</v>
      </c>
      <c r="F7" s="395" t="s">
        <v>276</v>
      </c>
      <c r="G7" s="396">
        <v>0.01</v>
      </c>
      <c r="H7" s="395" t="s">
        <v>276</v>
      </c>
      <c r="I7" s="396">
        <v>0.01</v>
      </c>
      <c r="J7" s="395" t="s">
        <v>276</v>
      </c>
      <c r="K7" s="396">
        <v>0.01</v>
      </c>
      <c r="L7" s="395" t="s">
        <v>276</v>
      </c>
      <c r="M7" s="396">
        <v>0.02</v>
      </c>
      <c r="N7" s="395" t="s">
        <v>276</v>
      </c>
      <c r="O7" s="396">
        <v>0.01</v>
      </c>
      <c r="P7" s="395" t="s">
        <v>276</v>
      </c>
      <c r="Q7" s="396">
        <v>0.01</v>
      </c>
      <c r="R7" s="395" t="s">
        <v>276</v>
      </c>
      <c r="S7" s="396">
        <v>0.01</v>
      </c>
      <c r="T7" s="395" t="s">
        <v>276</v>
      </c>
      <c r="U7" s="396">
        <v>0.01</v>
      </c>
      <c r="V7" s="395" t="s">
        <v>276</v>
      </c>
      <c r="W7" s="396">
        <v>0.01</v>
      </c>
      <c r="X7" s="395" t="s">
        <v>276</v>
      </c>
      <c r="Y7" s="396">
        <v>0.01</v>
      </c>
      <c r="Z7" s="395" t="s">
        <v>276</v>
      </c>
      <c r="AA7" s="396">
        <v>0.01</v>
      </c>
      <c r="AB7" s="395" t="s">
        <v>276</v>
      </c>
      <c r="AC7" s="396">
        <v>0.01</v>
      </c>
      <c r="AD7" s="395" t="s">
        <v>276</v>
      </c>
      <c r="AE7" s="396">
        <v>0.01</v>
      </c>
      <c r="AF7" s="395" t="s">
        <v>276</v>
      </c>
      <c r="AG7" s="396">
        <v>0.01</v>
      </c>
      <c r="AH7" s="395" t="s">
        <v>276</v>
      </c>
      <c r="AI7" s="396">
        <v>0.01</v>
      </c>
      <c r="AJ7" s="395" t="s">
        <v>276</v>
      </c>
      <c r="AK7" s="396">
        <v>0.01</v>
      </c>
      <c r="AL7" s="395" t="s">
        <v>276</v>
      </c>
      <c r="AM7" s="396">
        <v>0.01</v>
      </c>
      <c r="AN7" s="395" t="s">
        <v>276</v>
      </c>
      <c r="AO7" s="396">
        <v>1</v>
      </c>
      <c r="AP7" s="395" t="s">
        <v>276</v>
      </c>
      <c r="AQ7" s="396">
        <v>0.1</v>
      </c>
      <c r="AR7" s="395" t="s">
        <v>276</v>
      </c>
      <c r="AS7" s="396">
        <v>0.1</v>
      </c>
      <c r="AT7" s="395" t="s">
        <v>276</v>
      </c>
      <c r="AU7" s="396">
        <v>0.1</v>
      </c>
      <c r="AV7" s="395" t="s">
        <v>276</v>
      </c>
      <c r="AW7" s="396">
        <v>0.1</v>
      </c>
      <c r="AX7" s="395" t="s">
        <v>276</v>
      </c>
      <c r="AY7" s="396">
        <v>0.1</v>
      </c>
      <c r="AZ7" s="395" t="s">
        <v>276</v>
      </c>
      <c r="BA7" s="396">
        <v>0.1</v>
      </c>
      <c r="BB7" s="395" t="s">
        <v>276</v>
      </c>
      <c r="BC7" s="396">
        <v>0.1</v>
      </c>
    </row>
    <row r="8" spans="1:55" ht="11.25">
      <c r="A8" s="394">
        <v>37518</v>
      </c>
      <c r="B8" s="395"/>
      <c r="C8" s="397">
        <v>0.017</v>
      </c>
      <c r="D8" s="395" t="s">
        <v>276</v>
      </c>
      <c r="E8" s="396">
        <v>0.01</v>
      </c>
      <c r="F8" s="395" t="s">
        <v>276</v>
      </c>
      <c r="G8" s="396">
        <v>0.005</v>
      </c>
      <c r="H8" s="395" t="s">
        <v>276</v>
      </c>
      <c r="I8" s="396">
        <v>0.005</v>
      </c>
      <c r="J8" s="395" t="s">
        <v>276</v>
      </c>
      <c r="K8" s="396">
        <v>0.01</v>
      </c>
      <c r="L8" s="395" t="s">
        <v>276</v>
      </c>
      <c r="M8" s="396">
        <v>0.02</v>
      </c>
      <c r="N8" s="395" t="s">
        <v>276</v>
      </c>
      <c r="O8" s="396">
        <v>0.01</v>
      </c>
      <c r="P8" s="395" t="s">
        <v>276</v>
      </c>
      <c r="Q8" s="396">
        <v>0.01</v>
      </c>
      <c r="R8" s="395" t="s">
        <v>276</v>
      </c>
      <c r="S8" s="396">
        <v>0.01</v>
      </c>
      <c r="T8" s="395" t="s">
        <v>276</v>
      </c>
      <c r="U8" s="396">
        <v>0.01</v>
      </c>
      <c r="V8" s="395" t="s">
        <v>276</v>
      </c>
      <c r="W8" s="396">
        <v>0.01</v>
      </c>
      <c r="X8" s="395" t="s">
        <v>276</v>
      </c>
      <c r="Y8" s="396">
        <v>0.01</v>
      </c>
      <c r="Z8" s="395" t="s">
        <v>276</v>
      </c>
      <c r="AA8" s="396">
        <v>0.01</v>
      </c>
      <c r="AB8" s="395" t="s">
        <v>276</v>
      </c>
      <c r="AC8" s="396">
        <v>0.01</v>
      </c>
      <c r="AD8" s="395" t="s">
        <v>276</v>
      </c>
      <c r="AE8" s="396">
        <v>0.01</v>
      </c>
      <c r="AF8" s="395" t="s">
        <v>276</v>
      </c>
      <c r="AG8" s="396">
        <v>0.01</v>
      </c>
      <c r="AH8" s="395" t="s">
        <v>276</v>
      </c>
      <c r="AI8" s="396">
        <v>0.01</v>
      </c>
      <c r="AJ8" s="395" t="s">
        <v>276</v>
      </c>
      <c r="AK8" s="396">
        <v>0.01</v>
      </c>
      <c r="AL8" s="395" t="s">
        <v>276</v>
      </c>
      <c r="AM8" s="396">
        <v>0.01</v>
      </c>
      <c r="AN8" s="395" t="s">
        <v>276</v>
      </c>
      <c r="AO8" s="396">
        <v>0.5</v>
      </c>
      <c r="AP8" s="395" t="s">
        <v>276</v>
      </c>
      <c r="AQ8" s="396">
        <v>0.1</v>
      </c>
      <c r="AR8" s="395" t="s">
        <v>276</v>
      </c>
      <c r="AS8" s="396">
        <v>0.1</v>
      </c>
      <c r="AT8" s="395" t="s">
        <v>276</v>
      </c>
      <c r="AU8" s="396">
        <v>0.1</v>
      </c>
      <c r="AV8" s="395" t="s">
        <v>276</v>
      </c>
      <c r="AW8" s="396">
        <v>0.1</v>
      </c>
      <c r="AX8" s="395" t="s">
        <v>276</v>
      </c>
      <c r="AY8" s="396">
        <v>0.1</v>
      </c>
      <c r="AZ8" s="395" t="s">
        <v>276</v>
      </c>
      <c r="BA8" s="396">
        <v>0.1</v>
      </c>
      <c r="BB8" s="395" t="s">
        <v>276</v>
      </c>
      <c r="BC8" s="396">
        <v>0.1</v>
      </c>
    </row>
    <row r="9" spans="1:55" ht="11.25">
      <c r="A9" s="394"/>
      <c r="B9" s="395"/>
      <c r="C9" s="396"/>
      <c r="D9" s="395"/>
      <c r="E9" s="396"/>
      <c r="F9" s="395"/>
      <c r="G9" s="396"/>
      <c r="H9" s="395"/>
      <c r="I9" s="396"/>
      <c r="J9" s="395"/>
      <c r="K9" s="396"/>
      <c r="L9" s="395"/>
      <c r="M9" s="396"/>
      <c r="N9" s="395"/>
      <c r="O9" s="396"/>
      <c r="P9" s="395"/>
      <c r="Q9" s="396"/>
      <c r="R9" s="395"/>
      <c r="S9" s="396"/>
      <c r="T9" s="395"/>
      <c r="U9" s="396"/>
      <c r="V9" s="395"/>
      <c r="W9" s="396"/>
      <c r="X9" s="395"/>
      <c r="Y9" s="396"/>
      <c r="Z9" s="395"/>
      <c r="AA9" s="396"/>
      <c r="AB9" s="395"/>
      <c r="AC9" s="396"/>
      <c r="AD9" s="395"/>
      <c r="AE9" s="396"/>
      <c r="AF9" s="395"/>
      <c r="AG9" s="396"/>
      <c r="AH9" s="395"/>
      <c r="AI9" s="396"/>
      <c r="AJ9" s="395"/>
      <c r="AK9" s="396"/>
      <c r="AL9" s="395"/>
      <c r="AM9" s="396"/>
      <c r="AN9" s="395"/>
      <c r="AO9" s="396"/>
      <c r="AP9" s="395"/>
      <c r="AQ9" s="396"/>
      <c r="AR9" s="395"/>
      <c r="AS9" s="396"/>
      <c r="AT9" s="395"/>
      <c r="AU9" s="396"/>
      <c r="AV9" s="395"/>
      <c r="AW9" s="396"/>
      <c r="AX9" s="395"/>
      <c r="AY9" s="396"/>
      <c r="AZ9" s="395"/>
      <c r="BA9" s="396"/>
      <c r="BB9" s="395"/>
      <c r="BC9" s="396"/>
    </row>
    <row r="10" spans="1:55" ht="11.25" hidden="1">
      <c r="A10" s="394" t="s">
        <v>321</v>
      </c>
      <c r="B10" s="395"/>
      <c r="C10" s="396">
        <f>MIN(C3:C8)</f>
        <v>0.01</v>
      </c>
      <c r="D10" s="395"/>
      <c r="E10" s="396">
        <f>MIN(E3:E8)</f>
        <v>0.01</v>
      </c>
      <c r="F10" s="395"/>
      <c r="G10" s="396">
        <f>MIN(G3:G8)</f>
        <v>0.005</v>
      </c>
      <c r="H10" s="395"/>
      <c r="I10" s="396">
        <f>MIN(I3:I8)</f>
        <v>0.005</v>
      </c>
      <c r="J10" s="395"/>
      <c r="K10" s="396">
        <f>MIN(K3:K8)</f>
        <v>0.01</v>
      </c>
      <c r="L10" s="395"/>
      <c r="M10" s="396">
        <f>MIN(M3:M8)</f>
        <v>0.01</v>
      </c>
      <c r="N10" s="395"/>
      <c r="O10" s="396">
        <f>MIN(O3:O8)</f>
        <v>0.01</v>
      </c>
      <c r="P10" s="395"/>
      <c r="Q10" s="396">
        <f>MIN(Q3:Q8)</f>
        <v>0.01</v>
      </c>
      <c r="R10" s="395"/>
      <c r="S10" s="396">
        <f>MIN(S3:S8)</f>
        <v>0.01</v>
      </c>
      <c r="T10" s="395"/>
      <c r="U10" s="396">
        <f>MIN(U3:U8)</f>
        <v>0.01</v>
      </c>
      <c r="V10" s="395"/>
      <c r="W10" s="396">
        <f>MIN(W3:W8)</f>
        <v>0.01</v>
      </c>
      <c r="X10" s="395"/>
      <c r="Y10" s="396">
        <f>MIN(Y3:Y8)</f>
        <v>0.01</v>
      </c>
      <c r="Z10" s="395"/>
      <c r="AA10" s="396">
        <f>MIN(AA3:AA8)</f>
        <v>0.01</v>
      </c>
      <c r="AB10" s="395"/>
      <c r="AC10" s="396">
        <f>MIN(AC3:AC8)</f>
        <v>0.01</v>
      </c>
      <c r="AD10" s="395"/>
      <c r="AE10" s="396">
        <f>MIN(AE3:AE8)</f>
        <v>0.01</v>
      </c>
      <c r="AF10" s="395"/>
      <c r="AG10" s="396">
        <f>MIN(AG3:AG8)</f>
        <v>0.01</v>
      </c>
      <c r="AH10" s="395"/>
      <c r="AI10" s="396">
        <f>MIN(AI3:AI8)</f>
        <v>0.01</v>
      </c>
      <c r="AJ10" s="395"/>
      <c r="AK10" s="396">
        <f>MIN(AK3:AK8)</f>
        <v>0.01</v>
      </c>
      <c r="AL10" s="395"/>
      <c r="AM10" s="396">
        <f>MIN(AM3:AM8)</f>
        <v>0.01</v>
      </c>
      <c r="AN10" s="395"/>
      <c r="AO10" s="396">
        <f>MIN(AO3:AO8)</f>
        <v>0.5</v>
      </c>
      <c r="AP10" s="395"/>
      <c r="AQ10" s="396">
        <f>MIN(AQ3:AQ8)</f>
        <v>0.1</v>
      </c>
      <c r="AR10" s="395"/>
      <c r="AS10" s="396">
        <f>MIN(AS3:AS8)</f>
        <v>0.1</v>
      </c>
      <c r="AT10" s="395"/>
      <c r="AU10" s="396">
        <f>MIN(AU3:AU8)</f>
        <v>0.1</v>
      </c>
      <c r="AV10" s="395"/>
      <c r="AW10" s="396">
        <f>MIN(AW3:AW8)</f>
        <v>0.1</v>
      </c>
      <c r="AX10" s="395"/>
      <c r="AY10" s="396">
        <f>MIN(AY3:AY8)</f>
        <v>0.1</v>
      </c>
      <c r="AZ10" s="395"/>
      <c r="BA10" s="396">
        <f>MIN(BA3:BA8)</f>
        <v>0.1</v>
      </c>
      <c r="BB10" s="395"/>
      <c r="BC10" s="396">
        <f>MIN(BC3:BC8)</f>
        <v>0.1</v>
      </c>
    </row>
    <row r="11" spans="1:55" ht="11.25" hidden="1">
      <c r="A11" s="394" t="s">
        <v>322</v>
      </c>
      <c r="B11" s="395"/>
      <c r="C11" s="396">
        <f>MAX(C3:C8)</f>
        <v>0.017</v>
      </c>
      <c r="D11" s="395"/>
      <c r="E11" s="396">
        <f>MAX(E3:E8)</f>
        <v>0.012</v>
      </c>
      <c r="F11" s="395"/>
      <c r="G11" s="396">
        <f>MAX(G3:G8)</f>
        <v>0.012</v>
      </c>
      <c r="H11" s="395"/>
      <c r="I11" s="396">
        <f>MAX(I3:I8)</f>
        <v>0.012</v>
      </c>
      <c r="J11" s="395"/>
      <c r="K11" s="396">
        <f>MAX(K3:K8)</f>
        <v>0.012</v>
      </c>
      <c r="L11" s="395"/>
      <c r="M11" s="396">
        <f>MAX(M3:M8)</f>
        <v>0.023</v>
      </c>
      <c r="N11" s="395"/>
      <c r="O11" s="396">
        <f>MAX(O3:O8)</f>
        <v>0.012</v>
      </c>
      <c r="P11" s="395"/>
      <c r="Q11" s="396">
        <f>MAX(Q3:Q8)</f>
        <v>0.012</v>
      </c>
      <c r="R11" s="395"/>
      <c r="S11" s="396">
        <f>MAX(S3:S8)</f>
        <v>0.012</v>
      </c>
      <c r="T11" s="395"/>
      <c r="U11" s="396">
        <f>MAX(U3:U8)</f>
        <v>0.012</v>
      </c>
      <c r="V11" s="395"/>
      <c r="W11" s="396">
        <f>MAX(W3:W8)</f>
        <v>0.012</v>
      </c>
      <c r="X11" s="395"/>
      <c r="Y11" s="396">
        <f>MAX(Y3:Y8)</f>
        <v>0.012</v>
      </c>
      <c r="Z11" s="395"/>
      <c r="AA11" s="396">
        <f>MAX(AA3:AA8)</f>
        <v>0.012</v>
      </c>
      <c r="AB11" s="395"/>
      <c r="AC11" s="396">
        <f>MAX(AC3:AC8)</f>
        <v>0.012</v>
      </c>
      <c r="AD11" s="395"/>
      <c r="AE11" s="396">
        <f>MAX(AE3:AE8)</f>
        <v>0.012</v>
      </c>
      <c r="AF11" s="395"/>
      <c r="AG11" s="396">
        <f>MAX(AG3:AG8)</f>
        <v>0.012</v>
      </c>
      <c r="AH11" s="395"/>
      <c r="AI11" s="396">
        <f>MAX(AI3:AI8)</f>
        <v>0.012</v>
      </c>
      <c r="AJ11" s="395"/>
      <c r="AK11" s="396">
        <f>MAX(AK3:AK8)</f>
        <v>0.012</v>
      </c>
      <c r="AL11" s="395"/>
      <c r="AM11" s="396">
        <f>MAX(AM3:AM8)</f>
        <v>0.012</v>
      </c>
      <c r="AN11" s="395"/>
      <c r="AO11" s="396">
        <f>MAX(AO3:AO8)</f>
        <v>1</v>
      </c>
      <c r="AP11" s="395"/>
      <c r="AQ11" s="396">
        <f>MAX(AQ3:AQ8)</f>
        <v>0.1</v>
      </c>
      <c r="AR11" s="395"/>
      <c r="AS11" s="396">
        <f>MAX(AS3:AS8)</f>
        <v>0.1</v>
      </c>
      <c r="AT11" s="395"/>
      <c r="AU11" s="396">
        <f>MAX(AU3:AU8)</f>
        <v>0.1</v>
      </c>
      <c r="AV11" s="395"/>
      <c r="AW11" s="396">
        <f>MAX(AW3:AW8)</f>
        <v>0.1</v>
      </c>
      <c r="AX11" s="395"/>
      <c r="AY11" s="396">
        <f>MAX(AY3:AY8)</f>
        <v>0.1</v>
      </c>
      <c r="AZ11" s="395"/>
      <c r="BA11" s="396">
        <f>MAX(BA3:BA8)</f>
        <v>0.1</v>
      </c>
      <c r="BB11" s="395"/>
      <c r="BC11" s="396">
        <f>MAX(BC3:BC8)</f>
        <v>0.1</v>
      </c>
    </row>
    <row r="12" spans="1:55" ht="11.25" hidden="1">
      <c r="A12" s="394" t="s">
        <v>323</v>
      </c>
      <c r="B12" s="395"/>
      <c r="C12" s="396">
        <f>AVERAGE(C3:C8)</f>
        <v>0.011833333333333335</v>
      </c>
      <c r="D12" s="395"/>
      <c r="E12" s="396">
        <f>AVERAGE(E3:E8)</f>
        <v>0.010666666666666666</v>
      </c>
      <c r="F12" s="395"/>
      <c r="G12" s="396">
        <f>AVERAGE(G3:G8)</f>
        <v>0.009833333333333335</v>
      </c>
      <c r="H12" s="395"/>
      <c r="I12" s="396">
        <f>AVERAGE(I3:I8)</f>
        <v>0.009833333333333335</v>
      </c>
      <c r="J12" s="395"/>
      <c r="K12" s="396">
        <f>AVERAGE(K3:K8)</f>
        <v>0.010666666666666666</v>
      </c>
      <c r="L12" s="395"/>
      <c r="M12" s="396">
        <f>AVERAGE(M3:M8)</f>
        <v>0.018833333333333334</v>
      </c>
      <c r="N12" s="395"/>
      <c r="O12" s="396">
        <f>AVERAGE(O3:O8)</f>
        <v>0.010666666666666666</v>
      </c>
      <c r="P12" s="395"/>
      <c r="Q12" s="396">
        <f>AVERAGE(Q3:Q8)</f>
        <v>0.010333333333333335</v>
      </c>
      <c r="R12" s="395"/>
      <c r="S12" s="396">
        <f>AVERAGE(S3:S8)</f>
        <v>0.010666666666666666</v>
      </c>
      <c r="T12" s="395"/>
      <c r="U12" s="396">
        <f>AVERAGE(U3:U8)</f>
        <v>0.010666666666666666</v>
      </c>
      <c r="V12" s="395"/>
      <c r="W12" s="396">
        <f>AVERAGE(W3:W8)</f>
        <v>0.010666666666666666</v>
      </c>
      <c r="X12" s="395"/>
      <c r="Y12" s="396">
        <f>AVERAGE(Y3:Y8)</f>
        <v>0.010666666666666666</v>
      </c>
      <c r="Z12" s="395"/>
      <c r="AA12" s="396">
        <f>AVERAGE(AA3:AA8)</f>
        <v>0.010666666666666666</v>
      </c>
      <c r="AB12" s="395"/>
      <c r="AC12" s="396">
        <f>AVERAGE(AC3:AC8)</f>
        <v>0.010666666666666666</v>
      </c>
      <c r="AD12" s="395"/>
      <c r="AE12" s="396">
        <f>AVERAGE(AE3:AE8)</f>
        <v>0.010666666666666666</v>
      </c>
      <c r="AF12" s="395"/>
      <c r="AG12" s="396">
        <f>AVERAGE(AG3:AG8)</f>
        <v>0.010400000000000001</v>
      </c>
      <c r="AH12" s="395"/>
      <c r="AI12" s="396">
        <f>AVERAGE(AI3:AI8)</f>
        <v>0.010666666666666666</v>
      </c>
      <c r="AJ12" s="395"/>
      <c r="AK12" s="396">
        <f>AVERAGE(AK3:AK8)</f>
        <v>0.010666666666666666</v>
      </c>
      <c r="AL12" s="395"/>
      <c r="AM12" s="396">
        <f>AVERAGE(AM3:AM8)</f>
        <v>0.010666666666666666</v>
      </c>
      <c r="AN12" s="395"/>
      <c r="AO12" s="396">
        <f>AVERAGE(AO3:AO8)</f>
        <v>0.9166666666666666</v>
      </c>
      <c r="AP12" s="395"/>
      <c r="AQ12" s="396">
        <f>AVERAGE(AQ3:AQ8)</f>
        <v>0.09999999999999999</v>
      </c>
      <c r="AR12" s="395"/>
      <c r="AS12" s="396">
        <f>AVERAGE(AS3:AS8)</f>
        <v>0.09999999999999999</v>
      </c>
      <c r="AT12" s="395"/>
      <c r="AU12" s="396">
        <f>AVERAGE(AU3:AU8)</f>
        <v>0.09999999999999999</v>
      </c>
      <c r="AV12" s="395"/>
      <c r="AW12" s="396">
        <f>AVERAGE(AW3:AW8)</f>
        <v>0.09999999999999999</v>
      </c>
      <c r="AX12" s="395"/>
      <c r="AY12" s="396">
        <f>AVERAGE(AY3:AY8)</f>
        <v>0.09999999999999999</v>
      </c>
      <c r="AZ12" s="395"/>
      <c r="BA12" s="396">
        <f>AVERAGE(BA3:BA8)</f>
        <v>0.09999999999999999</v>
      </c>
      <c r="BB12" s="395"/>
      <c r="BC12" s="396">
        <f>AVERAGE(BC3:BC8)</f>
        <v>0.09999999999999999</v>
      </c>
    </row>
    <row r="13" spans="1:55" ht="11.25" hidden="1">
      <c r="A13" s="394" t="s">
        <v>324</v>
      </c>
      <c r="B13" s="395"/>
      <c r="C13" s="396">
        <f>COUNT(C3:C8)</f>
        <v>6</v>
      </c>
      <c r="D13" s="395"/>
      <c r="E13" s="396">
        <f>COUNT(E3:E8)</f>
        <v>6</v>
      </c>
      <c r="F13" s="395"/>
      <c r="G13" s="396">
        <f>COUNT(G3:G8)</f>
        <v>6</v>
      </c>
      <c r="H13" s="395"/>
      <c r="I13" s="396">
        <f>COUNT(I3:I8)</f>
        <v>6</v>
      </c>
      <c r="J13" s="395"/>
      <c r="K13" s="396">
        <f>COUNT(K3:K8)</f>
        <v>6</v>
      </c>
      <c r="L13" s="395"/>
      <c r="M13" s="396">
        <f>COUNT(M3:M8)</f>
        <v>6</v>
      </c>
      <c r="N13" s="395"/>
      <c r="O13" s="396">
        <f>COUNT(O3:O8)</f>
        <v>6</v>
      </c>
      <c r="P13" s="395"/>
      <c r="Q13" s="396">
        <f>COUNT(Q3:Q8)</f>
        <v>6</v>
      </c>
      <c r="R13" s="395"/>
      <c r="S13" s="396">
        <f>COUNT(S3:S8)</f>
        <v>6</v>
      </c>
      <c r="T13" s="395"/>
      <c r="U13" s="396">
        <f>COUNT(U3:U8)</f>
        <v>6</v>
      </c>
      <c r="V13" s="395"/>
      <c r="W13" s="396">
        <f>COUNT(W3:W8)</f>
        <v>6</v>
      </c>
      <c r="X13" s="395"/>
      <c r="Y13" s="396">
        <f>COUNT(Y3:Y8)</f>
        <v>6</v>
      </c>
      <c r="Z13" s="395"/>
      <c r="AA13" s="396">
        <f>COUNT(AA3:AA8)</f>
        <v>6</v>
      </c>
      <c r="AB13" s="395"/>
      <c r="AC13" s="396">
        <f>COUNT(AC3:AC8)</f>
        <v>6</v>
      </c>
      <c r="AD13" s="395"/>
      <c r="AE13" s="396">
        <f>COUNT(AE3:AE8)</f>
        <v>6</v>
      </c>
      <c r="AF13" s="395"/>
      <c r="AG13" s="396">
        <f>COUNT(AG3:AG8)</f>
        <v>5</v>
      </c>
      <c r="AH13" s="395"/>
      <c r="AI13" s="396">
        <f>COUNT(AI3:AI8)</f>
        <v>6</v>
      </c>
      <c r="AJ13" s="395"/>
      <c r="AK13" s="396">
        <f>COUNT(AK3:AK8)</f>
        <v>6</v>
      </c>
      <c r="AL13" s="395"/>
      <c r="AM13" s="396">
        <f>COUNT(AM3:AM8)</f>
        <v>6</v>
      </c>
      <c r="AN13" s="395"/>
      <c r="AO13" s="396">
        <f>COUNT(AO3:AO8)</f>
        <v>6</v>
      </c>
      <c r="AP13" s="395"/>
      <c r="AQ13" s="396">
        <f>COUNT(AQ3:AQ8)</f>
        <v>6</v>
      </c>
      <c r="AR13" s="395"/>
      <c r="AS13" s="396">
        <f>COUNT(AS3:AS8)</f>
        <v>6</v>
      </c>
      <c r="AT13" s="395"/>
      <c r="AU13" s="396">
        <f>COUNT(AU3:AU8)</f>
        <v>6</v>
      </c>
      <c r="AV13" s="395"/>
      <c r="AW13" s="396">
        <f>COUNT(AW3:AW8)</f>
        <v>6</v>
      </c>
      <c r="AX13" s="395"/>
      <c r="AY13" s="396">
        <f>COUNT(AY3:AY8)</f>
        <v>6</v>
      </c>
      <c r="AZ13" s="395"/>
      <c r="BA13" s="396">
        <f>COUNT(BA3:BA8)</f>
        <v>6</v>
      </c>
      <c r="BB13" s="395"/>
      <c r="BC13" s="396">
        <f>COUNT(BC3:BC8)</f>
        <v>6</v>
      </c>
    </row>
    <row r="14" spans="1:55" ht="11.25">
      <c r="A14" s="398"/>
      <c r="B14" s="399"/>
      <c r="C14" s="400"/>
      <c r="D14" s="399"/>
      <c r="E14" s="400"/>
      <c r="F14" s="399"/>
      <c r="G14" s="400"/>
      <c r="H14" s="399"/>
      <c r="I14" s="400"/>
      <c r="J14" s="399"/>
      <c r="K14" s="400"/>
      <c r="L14" s="399"/>
      <c r="M14" s="400"/>
      <c r="N14" s="399"/>
      <c r="O14" s="400"/>
      <c r="P14" s="399"/>
      <c r="Q14" s="400"/>
      <c r="R14" s="399"/>
      <c r="S14" s="400"/>
      <c r="T14" s="399"/>
      <c r="U14" s="400"/>
      <c r="V14" s="399"/>
      <c r="W14" s="400"/>
      <c r="X14" s="399"/>
      <c r="Y14" s="400"/>
      <c r="Z14" s="399"/>
      <c r="AA14" s="400"/>
      <c r="AB14" s="399"/>
      <c r="AC14" s="400"/>
      <c r="AD14" s="399"/>
      <c r="AE14" s="400"/>
      <c r="AF14" s="399"/>
      <c r="AG14" s="400"/>
      <c r="AH14" s="399"/>
      <c r="AI14" s="400"/>
      <c r="AJ14" s="399"/>
      <c r="AK14" s="400"/>
      <c r="AL14" s="399"/>
      <c r="AM14" s="400"/>
      <c r="AN14" s="399"/>
      <c r="AO14" s="400"/>
      <c r="AP14" s="399"/>
      <c r="AQ14" s="400"/>
      <c r="AR14" s="399"/>
      <c r="AS14" s="400"/>
      <c r="AT14" s="399"/>
      <c r="AU14" s="400"/>
      <c r="AV14" s="399"/>
      <c r="AW14" s="400"/>
      <c r="AX14" s="399"/>
      <c r="AY14" s="400"/>
      <c r="AZ14" s="399"/>
      <c r="BA14" s="400"/>
      <c r="BB14" s="399"/>
      <c r="BC14" s="400"/>
    </row>
    <row r="15" ht="11.25">
      <c r="A15" s="401" t="s">
        <v>325</v>
      </c>
    </row>
    <row r="17" ht="11.25">
      <c r="A17" s="385" t="s">
        <v>326</v>
      </c>
    </row>
    <row r="18" spans="1:55" ht="11.25">
      <c r="A18" s="402">
        <v>36782</v>
      </c>
      <c r="B18" s="119" t="s">
        <v>276</v>
      </c>
      <c r="C18" s="119">
        <v>0.01</v>
      </c>
      <c r="D18" s="119" t="s">
        <v>276</v>
      </c>
      <c r="E18" s="119">
        <v>0.01</v>
      </c>
      <c r="F18" s="119" t="s">
        <v>276</v>
      </c>
      <c r="G18" s="119">
        <v>0.01</v>
      </c>
      <c r="J18" s="119" t="s">
        <v>276</v>
      </c>
      <c r="K18" s="119">
        <v>0.01</v>
      </c>
      <c r="L18" s="119" t="s">
        <v>276</v>
      </c>
      <c r="M18" s="119">
        <v>0.02</v>
      </c>
      <c r="T18" s="119" t="s">
        <v>276</v>
      </c>
      <c r="U18" s="119">
        <v>0.01</v>
      </c>
      <c r="V18" s="119"/>
      <c r="W18" s="119"/>
      <c r="AB18" s="119" t="s">
        <v>276</v>
      </c>
      <c r="AC18" s="119">
        <v>0.01</v>
      </c>
      <c r="AH18" s="119" t="s">
        <v>276</v>
      </c>
      <c r="AI18" s="119">
        <v>0.01</v>
      </c>
      <c r="AJ18" s="119" t="s">
        <v>276</v>
      </c>
      <c r="AK18" s="119">
        <v>0.01</v>
      </c>
      <c r="AN18" s="386" t="s">
        <v>276</v>
      </c>
      <c r="AO18" s="386">
        <v>120</v>
      </c>
      <c r="AP18" s="119" t="s">
        <v>276</v>
      </c>
      <c r="AQ18" s="119">
        <v>0.1</v>
      </c>
      <c r="AR18" s="119" t="s">
        <v>276</v>
      </c>
      <c r="AS18" s="119">
        <v>0.1</v>
      </c>
      <c r="AV18" s="119" t="s">
        <v>276</v>
      </c>
      <c r="AW18" s="119">
        <v>0.1</v>
      </c>
      <c r="AX18" s="119" t="s">
        <v>276</v>
      </c>
      <c r="AY18" s="119">
        <v>0.1</v>
      </c>
      <c r="AZ18" s="119" t="s">
        <v>276</v>
      </c>
      <c r="BA18" s="119">
        <v>0.1</v>
      </c>
      <c r="BB18" s="119" t="s">
        <v>276</v>
      </c>
      <c r="BC18" s="119">
        <v>0.1</v>
      </c>
    </row>
    <row r="19" spans="1:37" ht="11.25">
      <c r="A19" s="402">
        <v>36799</v>
      </c>
      <c r="B19" s="119" t="s">
        <v>276</v>
      </c>
      <c r="C19" s="119">
        <v>0.01</v>
      </c>
      <c r="D19" s="119" t="s">
        <v>276</v>
      </c>
      <c r="E19" s="119">
        <v>0.01</v>
      </c>
      <c r="F19" s="119" t="s">
        <v>276</v>
      </c>
      <c r="G19" s="119">
        <v>0.01</v>
      </c>
      <c r="J19" s="119" t="s">
        <v>276</v>
      </c>
      <c r="K19" s="119">
        <v>0.01</v>
      </c>
      <c r="L19" s="119" t="s">
        <v>276</v>
      </c>
      <c r="M19" s="119">
        <v>0.02</v>
      </c>
      <c r="T19" s="119" t="s">
        <v>276</v>
      </c>
      <c r="U19" s="119">
        <v>0.01</v>
      </c>
      <c r="V19" s="119"/>
      <c r="W19" s="119"/>
      <c r="AB19" s="119"/>
      <c r="AC19" s="119"/>
      <c r="AH19" s="119" t="s">
        <v>276</v>
      </c>
      <c r="AI19" s="119">
        <v>0.01</v>
      </c>
      <c r="AJ19" s="119" t="s">
        <v>276</v>
      </c>
      <c r="AK19" s="119">
        <v>0.01</v>
      </c>
    </row>
    <row r="20" spans="1:55" ht="11.25">
      <c r="A20" s="402">
        <v>36958</v>
      </c>
      <c r="B20" s="119" t="s">
        <v>276</v>
      </c>
      <c r="C20" s="119">
        <v>0.01</v>
      </c>
      <c r="D20" s="119" t="s">
        <v>276</v>
      </c>
      <c r="E20" s="119">
        <v>0.01</v>
      </c>
      <c r="F20" s="119" t="s">
        <v>276</v>
      </c>
      <c r="G20" s="119">
        <v>0.01</v>
      </c>
      <c r="J20" s="119" t="s">
        <v>276</v>
      </c>
      <c r="K20" s="119">
        <v>0.01</v>
      </c>
      <c r="L20" s="119" t="s">
        <v>276</v>
      </c>
      <c r="M20" s="119">
        <v>0.02</v>
      </c>
      <c r="T20" s="119" t="s">
        <v>276</v>
      </c>
      <c r="U20" s="119">
        <v>0.01</v>
      </c>
      <c r="V20" s="119"/>
      <c r="W20" s="119"/>
      <c r="AB20" s="119" t="s">
        <v>276</v>
      </c>
      <c r="AC20" s="119">
        <v>0.01</v>
      </c>
      <c r="AH20" s="119" t="s">
        <v>276</v>
      </c>
      <c r="AI20" s="119">
        <v>0.01</v>
      </c>
      <c r="AJ20" s="119" t="s">
        <v>276</v>
      </c>
      <c r="AK20" s="119">
        <v>0.01</v>
      </c>
      <c r="AN20" s="386" t="s">
        <v>276</v>
      </c>
      <c r="AO20" s="386">
        <v>1</v>
      </c>
      <c r="AP20" s="119" t="s">
        <v>276</v>
      </c>
      <c r="AQ20" s="119">
        <v>0.1</v>
      </c>
      <c r="AR20" s="119" t="s">
        <v>276</v>
      </c>
      <c r="AS20" s="119">
        <v>0.1</v>
      </c>
      <c r="AV20" s="119" t="s">
        <v>276</v>
      </c>
      <c r="AW20" s="119">
        <v>0.1</v>
      </c>
      <c r="AX20" s="119" t="s">
        <v>276</v>
      </c>
      <c r="AY20" s="119">
        <v>0.1</v>
      </c>
      <c r="AZ20" s="119" t="s">
        <v>276</v>
      </c>
      <c r="BA20" s="119">
        <v>0.1</v>
      </c>
      <c r="BB20" s="119" t="s">
        <v>276</v>
      </c>
      <c r="BC20" s="119">
        <v>0.1</v>
      </c>
    </row>
    <row r="21" spans="1:37" ht="11.25">
      <c r="A21" s="402">
        <v>36981</v>
      </c>
      <c r="B21" s="119" t="s">
        <v>276</v>
      </c>
      <c r="C21" s="119">
        <v>0.01</v>
      </c>
      <c r="D21" s="119" t="s">
        <v>276</v>
      </c>
      <c r="E21" s="119">
        <v>0.01</v>
      </c>
      <c r="F21" s="119" t="s">
        <v>276</v>
      </c>
      <c r="G21" s="119">
        <v>0.01</v>
      </c>
      <c r="J21" s="119" t="s">
        <v>276</v>
      </c>
      <c r="K21" s="119">
        <v>0.01</v>
      </c>
      <c r="L21" s="119" t="s">
        <v>276</v>
      </c>
      <c r="M21" s="119">
        <v>0.02</v>
      </c>
      <c r="T21" s="119" t="s">
        <v>276</v>
      </c>
      <c r="U21" s="119">
        <v>0.01</v>
      </c>
      <c r="V21" s="119"/>
      <c r="W21" s="119"/>
      <c r="AB21" s="119"/>
      <c r="AC21" s="119"/>
      <c r="AH21" s="119" t="s">
        <v>276</v>
      </c>
      <c r="AI21" s="119">
        <v>0.01</v>
      </c>
      <c r="AJ21" s="119" t="s">
        <v>276</v>
      </c>
      <c r="AK21" s="119">
        <v>0.01</v>
      </c>
    </row>
    <row r="22" spans="1:55" ht="11.25">
      <c r="A22" s="402">
        <v>37024</v>
      </c>
      <c r="B22" s="119" t="s">
        <v>276</v>
      </c>
      <c r="C22" s="119">
        <v>0.01</v>
      </c>
      <c r="D22" s="119" t="s">
        <v>276</v>
      </c>
      <c r="E22" s="119">
        <v>0.01</v>
      </c>
      <c r="F22" s="119" t="s">
        <v>276</v>
      </c>
      <c r="G22" s="119">
        <v>0.01</v>
      </c>
      <c r="J22" s="119" t="s">
        <v>276</v>
      </c>
      <c r="K22" s="119">
        <v>0.01</v>
      </c>
      <c r="L22" s="119" t="s">
        <v>276</v>
      </c>
      <c r="M22" s="119">
        <v>0.02</v>
      </c>
      <c r="T22" s="119" t="s">
        <v>276</v>
      </c>
      <c r="U22" s="119">
        <v>0.01</v>
      </c>
      <c r="V22" s="119"/>
      <c r="W22" s="119"/>
      <c r="AB22" s="119" t="s">
        <v>276</v>
      </c>
      <c r="AC22" s="119">
        <v>0.01</v>
      </c>
      <c r="AH22" s="119" t="s">
        <v>276</v>
      </c>
      <c r="AI22" s="119">
        <v>0.01</v>
      </c>
      <c r="AJ22" s="119" t="s">
        <v>276</v>
      </c>
      <c r="AK22" s="119">
        <v>0.01</v>
      </c>
      <c r="AN22" s="386" t="s">
        <v>276</v>
      </c>
      <c r="AO22" s="386">
        <v>1</v>
      </c>
      <c r="AP22" s="119" t="s">
        <v>276</v>
      </c>
      <c r="AQ22" s="119">
        <v>0.1</v>
      </c>
      <c r="AR22" s="119" t="s">
        <v>276</v>
      </c>
      <c r="AS22" s="119">
        <v>0.1</v>
      </c>
      <c r="AV22" s="119" t="s">
        <v>276</v>
      </c>
      <c r="AW22" s="119">
        <v>0.1</v>
      </c>
      <c r="AX22" s="119" t="s">
        <v>276</v>
      </c>
      <c r="AY22" s="119">
        <v>0.1</v>
      </c>
      <c r="AZ22" s="119" t="s">
        <v>276</v>
      </c>
      <c r="BA22" s="119">
        <v>0.1</v>
      </c>
      <c r="BB22" s="119" t="s">
        <v>276</v>
      </c>
      <c r="BC22" s="119">
        <v>0.1</v>
      </c>
    </row>
    <row r="23" spans="1:37" ht="11.25">
      <c r="A23" s="402">
        <v>37042</v>
      </c>
      <c r="B23" s="119" t="s">
        <v>276</v>
      </c>
      <c r="C23" s="119">
        <v>0.01</v>
      </c>
      <c r="D23" s="119" t="s">
        <v>276</v>
      </c>
      <c r="E23" s="119">
        <v>0.01</v>
      </c>
      <c r="F23" s="119" t="s">
        <v>276</v>
      </c>
      <c r="G23" s="119">
        <v>0.01</v>
      </c>
      <c r="J23" s="119" t="s">
        <v>276</v>
      </c>
      <c r="K23" s="119">
        <v>0.01</v>
      </c>
      <c r="L23" s="119" t="s">
        <v>276</v>
      </c>
      <c r="M23" s="119">
        <v>0.02</v>
      </c>
      <c r="T23" s="119" t="s">
        <v>276</v>
      </c>
      <c r="U23" s="119">
        <v>0.01</v>
      </c>
      <c r="AH23" s="119" t="s">
        <v>276</v>
      </c>
      <c r="AI23" s="119">
        <v>0.01</v>
      </c>
      <c r="AJ23" s="119" t="s">
        <v>276</v>
      </c>
      <c r="AK23" s="119">
        <v>0.01</v>
      </c>
    </row>
    <row r="24" spans="1:5" ht="12.75">
      <c r="A24" s="402"/>
      <c r="B24" s="119"/>
      <c r="C24" s="119"/>
      <c r="D24" s="15"/>
      <c r="E24" s="15"/>
    </row>
    <row r="25" spans="1:5" ht="12.75">
      <c r="A25" s="402"/>
      <c r="B25" s="119"/>
      <c r="C25" s="119"/>
      <c r="D25" s="15"/>
      <c r="E25" s="15"/>
    </row>
    <row r="26" spans="1:5" ht="12.75">
      <c r="A26" s="402"/>
      <c r="B26" s="119"/>
      <c r="C26" s="119"/>
      <c r="D26" s="15"/>
      <c r="E26" s="15"/>
    </row>
    <row r="27" spans="1:5" ht="12.75">
      <c r="A27" s="403" t="s">
        <v>327</v>
      </c>
      <c r="D27" s="15"/>
      <c r="E27" s="15"/>
    </row>
    <row r="28" spans="1:55" s="405" customFormat="1" ht="12">
      <c r="A28" s="404" t="s">
        <v>328</v>
      </c>
      <c r="C28" s="406">
        <v>0.017</v>
      </c>
      <c r="D28" s="407"/>
      <c r="E28" s="407" t="s">
        <v>176</v>
      </c>
      <c r="G28" s="405" t="s">
        <v>176</v>
      </c>
      <c r="I28" s="405" t="s">
        <v>176</v>
      </c>
      <c r="K28" s="405" t="s">
        <v>176</v>
      </c>
      <c r="M28" s="405" t="s">
        <v>176</v>
      </c>
      <c r="O28" s="405" t="s">
        <v>176</v>
      </c>
      <c r="Q28" s="405" t="s">
        <v>176</v>
      </c>
      <c r="S28" s="405" t="s">
        <v>176</v>
      </c>
      <c r="U28" s="405" t="s">
        <v>176</v>
      </c>
      <c r="W28" s="405" t="s">
        <v>176</v>
      </c>
      <c r="Y28" s="405" t="s">
        <v>176</v>
      </c>
      <c r="AA28" s="405" t="s">
        <v>176</v>
      </c>
      <c r="AC28" s="405" t="s">
        <v>176</v>
      </c>
      <c r="AE28" s="405" t="s">
        <v>176</v>
      </c>
      <c r="AG28" s="405" t="s">
        <v>176</v>
      </c>
      <c r="AI28" s="405" t="s">
        <v>176</v>
      </c>
      <c r="AK28" s="405" t="s">
        <v>176</v>
      </c>
      <c r="AM28" s="405" t="s">
        <v>176</v>
      </c>
      <c r="AO28" s="405" t="s">
        <v>176</v>
      </c>
      <c r="AQ28" s="405" t="s">
        <v>176</v>
      </c>
      <c r="AS28" s="405" t="s">
        <v>176</v>
      </c>
      <c r="AU28" s="405" t="s">
        <v>176</v>
      </c>
      <c r="AW28" s="405" t="s">
        <v>176</v>
      </c>
      <c r="AY28" s="405" t="s">
        <v>176</v>
      </c>
      <c r="BA28" s="405" t="s">
        <v>176</v>
      </c>
      <c r="BC28" s="405" t="s">
        <v>176</v>
      </c>
    </row>
    <row r="29" spans="1:55" s="405" customFormat="1" ht="12">
      <c r="A29" s="404" t="s">
        <v>329</v>
      </c>
      <c r="C29" s="405" t="s">
        <v>330</v>
      </c>
      <c r="D29" s="405" t="s">
        <v>276</v>
      </c>
      <c r="E29" s="405">
        <v>0.01</v>
      </c>
      <c r="F29" s="405" t="s">
        <v>276</v>
      </c>
      <c r="G29" s="405">
        <v>0.005</v>
      </c>
      <c r="H29" s="405" t="s">
        <v>276</v>
      </c>
      <c r="I29" s="405">
        <v>0.005</v>
      </c>
      <c r="J29" s="405" t="s">
        <v>276</v>
      </c>
      <c r="K29" s="405">
        <v>0.01</v>
      </c>
      <c r="L29" s="405" t="s">
        <v>276</v>
      </c>
      <c r="M29" s="405">
        <v>0.01</v>
      </c>
      <c r="N29" s="405" t="s">
        <v>276</v>
      </c>
      <c r="O29" s="405">
        <v>0.01</v>
      </c>
      <c r="P29" s="405" t="s">
        <v>276</v>
      </c>
      <c r="Q29" s="405">
        <v>0.01</v>
      </c>
      <c r="R29" s="405" t="s">
        <v>276</v>
      </c>
      <c r="S29" s="405">
        <v>0.01</v>
      </c>
      <c r="T29" s="405" t="s">
        <v>276</v>
      </c>
      <c r="U29" s="405">
        <v>0.01</v>
      </c>
      <c r="V29" s="405" t="s">
        <v>276</v>
      </c>
      <c r="W29" s="405">
        <v>0.01</v>
      </c>
      <c r="X29" s="405" t="s">
        <v>276</v>
      </c>
      <c r="Y29" s="405">
        <v>0.01</v>
      </c>
      <c r="Z29" s="405" t="s">
        <v>276</v>
      </c>
      <c r="AA29" s="405">
        <v>0.01</v>
      </c>
      <c r="AB29" s="405" t="s">
        <v>276</v>
      </c>
      <c r="AC29" s="405">
        <v>0.01</v>
      </c>
      <c r="AD29" s="405" t="s">
        <v>276</v>
      </c>
      <c r="AE29" s="405">
        <v>0.01</v>
      </c>
      <c r="AF29" s="405" t="s">
        <v>276</v>
      </c>
      <c r="AG29" s="405">
        <v>0.01</v>
      </c>
      <c r="AH29" s="405" t="s">
        <v>276</v>
      </c>
      <c r="AI29" s="405">
        <v>0.01</v>
      </c>
      <c r="AJ29" s="405" t="s">
        <v>276</v>
      </c>
      <c r="AK29" s="405">
        <v>0.01</v>
      </c>
      <c r="AL29" s="405" t="s">
        <v>276</v>
      </c>
      <c r="AM29" s="405">
        <v>0.01</v>
      </c>
      <c r="AN29" s="405" t="s">
        <v>276</v>
      </c>
      <c r="AO29" s="405">
        <v>0.5</v>
      </c>
      <c r="AP29" s="405" t="s">
        <v>276</v>
      </c>
      <c r="AQ29" s="405">
        <v>0.1</v>
      </c>
      <c r="AR29" s="405" t="s">
        <v>276</v>
      </c>
      <c r="AS29" s="405">
        <v>0.1</v>
      </c>
      <c r="AT29" s="405" t="s">
        <v>276</v>
      </c>
      <c r="AU29" s="405">
        <v>0.1</v>
      </c>
      <c r="AV29" s="405" t="s">
        <v>276</v>
      </c>
      <c r="AW29" s="405">
        <v>0.1</v>
      </c>
      <c r="AX29" s="405" t="s">
        <v>276</v>
      </c>
      <c r="AY29" s="405">
        <v>0.1</v>
      </c>
      <c r="AZ29" s="405" t="s">
        <v>276</v>
      </c>
      <c r="BA29" s="405">
        <v>0.1</v>
      </c>
      <c r="BB29" s="405" t="s">
        <v>276</v>
      </c>
      <c r="BC29" s="405">
        <v>0.1</v>
      </c>
    </row>
    <row r="30" spans="4:5" ht="12.75">
      <c r="D30" s="15"/>
      <c r="E30" s="15"/>
    </row>
    <row r="31" spans="4:5" ht="12.75">
      <c r="D31" s="15"/>
      <c r="E31" s="15"/>
    </row>
  </sheetData>
  <printOptions horizontalCentered="1"/>
  <pageMargins left="0.5" right="0.5" top="1.25" bottom="1" header="0.5" footer="0.5"/>
  <pageSetup fitToHeight="1" fitToWidth="1" horizontalDpi="600" verticalDpi="600" orientation="landscape" scale="50" r:id="rId1"/>
  <headerFooter alignWithMargins="0">
    <oddHeader>&amp;C&amp;"Arial,Bold"TABLE 1
DELTA DIABLO PRIORITY POLLUTANTS:  EPA 608</oddHeader>
    <oddFooter>&amp;L&amp;9&amp;F, &amp;A&amp;R&amp;9Prepared by:  AJW, &amp;D</oddFooter>
  </headerFooter>
  <colBreaks count="1" manualBreakCount="1"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5" sqref="B15"/>
    </sheetView>
  </sheetViews>
  <sheetFormatPr defaultColWidth="9.140625" defaultRowHeight="12.75"/>
  <cols>
    <col min="1" max="1" width="12.28125" style="423" customWidth="1"/>
    <col min="2" max="2" width="2.28125" style="386" customWidth="1"/>
    <col min="3" max="3" width="6.7109375" style="424" customWidth="1"/>
    <col min="4" max="4" width="2.28125" style="386" customWidth="1"/>
    <col min="5" max="5" width="6.7109375" style="424" customWidth="1"/>
    <col min="6" max="6" width="2.28125" style="386" customWidth="1"/>
    <col min="7" max="7" width="6.7109375" style="424" customWidth="1"/>
    <col min="8" max="8" width="2.28125" style="386" customWidth="1"/>
    <col min="9" max="9" width="6.7109375" style="424" customWidth="1"/>
    <col min="10" max="10" width="2.28125" style="386" customWidth="1"/>
    <col min="11" max="11" width="6.7109375" style="424" customWidth="1"/>
    <col min="12" max="12" width="2.28125" style="386" customWidth="1"/>
    <col min="13" max="13" width="6.7109375" style="424" customWidth="1"/>
    <col min="14" max="14" width="2.28125" style="386" customWidth="1"/>
    <col min="15" max="15" width="6.7109375" style="424" customWidth="1"/>
    <col min="16" max="16" width="2.28125" style="386" customWidth="1"/>
    <col min="17" max="17" width="6.7109375" style="424" customWidth="1"/>
    <col min="18" max="18" width="2.28125" style="386" customWidth="1"/>
    <col min="19" max="19" width="6.7109375" style="424" customWidth="1"/>
    <col min="20" max="16384" width="6.7109375" style="414" customWidth="1"/>
  </cols>
  <sheetData>
    <row r="1" spans="1:19" s="411" customFormat="1" ht="97.5">
      <c r="A1" s="409" t="s">
        <v>269</v>
      </c>
      <c r="B1" s="410" t="s">
        <v>301</v>
      </c>
      <c r="C1" s="389"/>
      <c r="D1" s="410" t="s">
        <v>331</v>
      </c>
      <c r="E1" s="389"/>
      <c r="F1" s="410" t="s">
        <v>302</v>
      </c>
      <c r="G1" s="389"/>
      <c r="H1" s="410" t="s">
        <v>332</v>
      </c>
      <c r="I1" s="389"/>
      <c r="J1" s="410" t="s">
        <v>333</v>
      </c>
      <c r="K1" s="389"/>
      <c r="L1" s="410" t="s">
        <v>334</v>
      </c>
      <c r="M1" s="389"/>
      <c r="N1" s="410" t="s">
        <v>335</v>
      </c>
      <c r="O1" s="389"/>
      <c r="P1" s="410" t="s">
        <v>336</v>
      </c>
      <c r="Q1" s="389"/>
      <c r="R1" s="410" t="s">
        <v>337</v>
      </c>
      <c r="S1" s="389"/>
    </row>
    <row r="2" spans="1:19" ht="11.25">
      <c r="A2" s="412">
        <v>37328</v>
      </c>
      <c r="B2" s="413" t="s">
        <v>276</v>
      </c>
      <c r="C2" s="393">
        <v>0.5</v>
      </c>
      <c r="D2" s="413" t="s">
        <v>276</v>
      </c>
      <c r="E2" s="393">
        <v>0.5</v>
      </c>
      <c r="F2" s="413" t="s">
        <v>276</v>
      </c>
      <c r="G2" s="393">
        <v>0.6</v>
      </c>
      <c r="H2" s="413" t="s">
        <v>276</v>
      </c>
      <c r="I2" s="393">
        <v>1</v>
      </c>
      <c r="J2" s="413" t="s">
        <v>276</v>
      </c>
      <c r="K2" s="393">
        <v>0.5</v>
      </c>
      <c r="L2" s="413" t="s">
        <v>276</v>
      </c>
      <c r="M2" s="393">
        <v>2.5</v>
      </c>
      <c r="N2" s="413" t="s">
        <v>276</v>
      </c>
      <c r="O2" s="393">
        <v>1</v>
      </c>
      <c r="P2" s="413" t="s">
        <v>276</v>
      </c>
      <c r="Q2" s="393">
        <v>0.5</v>
      </c>
      <c r="R2" s="413" t="s">
        <v>276</v>
      </c>
      <c r="S2" s="393">
        <v>0.5</v>
      </c>
    </row>
    <row r="3" spans="1:19" ht="11.25">
      <c r="A3" s="415">
        <v>37518</v>
      </c>
      <c r="B3" s="416" t="s">
        <v>276</v>
      </c>
      <c r="C3" s="396">
        <v>0.5</v>
      </c>
      <c r="D3" s="416" t="s">
        <v>276</v>
      </c>
      <c r="E3" s="396">
        <v>0.5</v>
      </c>
      <c r="F3" s="416" t="s">
        <v>276</v>
      </c>
      <c r="G3" s="396">
        <v>0.6</v>
      </c>
      <c r="H3" s="416" t="s">
        <v>276</v>
      </c>
      <c r="I3" s="396">
        <v>1</v>
      </c>
      <c r="J3" s="416" t="s">
        <v>276</v>
      </c>
      <c r="K3" s="396">
        <v>0.5</v>
      </c>
      <c r="L3" s="416" t="s">
        <v>276</v>
      </c>
      <c r="M3" s="396">
        <v>2.5</v>
      </c>
      <c r="N3" s="416" t="s">
        <v>276</v>
      </c>
      <c r="O3" s="396">
        <v>1</v>
      </c>
      <c r="P3" s="416" t="s">
        <v>276</v>
      </c>
      <c r="Q3" s="396">
        <v>0.5</v>
      </c>
      <c r="R3" s="416" t="s">
        <v>276</v>
      </c>
      <c r="S3" s="396">
        <v>0.5</v>
      </c>
    </row>
    <row r="4" spans="1:19" ht="11.25">
      <c r="A4" s="415"/>
      <c r="B4" s="416"/>
      <c r="C4" s="396"/>
      <c r="D4" s="416"/>
      <c r="E4" s="396"/>
      <c r="F4" s="416"/>
      <c r="G4" s="396"/>
      <c r="H4" s="416"/>
      <c r="I4" s="396"/>
      <c r="J4" s="416"/>
      <c r="K4" s="396"/>
      <c r="L4" s="416"/>
      <c r="M4" s="396"/>
      <c r="N4" s="416"/>
      <c r="O4" s="396"/>
      <c r="P4" s="416"/>
      <c r="Q4" s="396"/>
      <c r="R4" s="416"/>
      <c r="S4" s="396"/>
    </row>
    <row r="5" spans="1:19" ht="11.25">
      <c r="A5" s="415" t="s">
        <v>321</v>
      </c>
      <c r="B5" s="416"/>
      <c r="C5" s="396">
        <f>MIN(C2:C3)</f>
        <v>0.5</v>
      </c>
      <c r="D5" s="416"/>
      <c r="E5" s="396">
        <f>MIN(E2:E3)</f>
        <v>0.5</v>
      </c>
      <c r="F5" s="416"/>
      <c r="G5" s="396">
        <f>MIN(G2:G3)</f>
        <v>0.6</v>
      </c>
      <c r="H5" s="416"/>
      <c r="I5" s="396">
        <f>MIN(I2:I3)</f>
        <v>1</v>
      </c>
      <c r="J5" s="416"/>
      <c r="K5" s="396">
        <f>MIN(K2:K3)</f>
        <v>0.5</v>
      </c>
      <c r="L5" s="416"/>
      <c r="M5" s="396">
        <f>MIN(M2:M3)</f>
        <v>2.5</v>
      </c>
      <c r="N5" s="416"/>
      <c r="O5" s="396">
        <f>MIN(O2:O3)</f>
        <v>1</v>
      </c>
      <c r="P5" s="416"/>
      <c r="Q5" s="396">
        <f>MIN(Q2:Q3)</f>
        <v>0.5</v>
      </c>
      <c r="R5" s="416"/>
      <c r="S5" s="396">
        <f>MIN(S2:S3)</f>
        <v>0.5</v>
      </c>
    </row>
    <row r="6" spans="1:19" ht="11.25">
      <c r="A6" s="415" t="s">
        <v>322</v>
      </c>
      <c r="B6" s="416"/>
      <c r="C6" s="396">
        <f>MAX(C2:C3)</f>
        <v>0.5</v>
      </c>
      <c r="D6" s="416"/>
      <c r="E6" s="396">
        <f>MAX(E2:E3)</f>
        <v>0.5</v>
      </c>
      <c r="F6" s="416"/>
      <c r="G6" s="396">
        <f>MAX(G2:G3)</f>
        <v>0.6</v>
      </c>
      <c r="H6" s="416"/>
      <c r="I6" s="396">
        <f>MAX(I2:I3)</f>
        <v>1</v>
      </c>
      <c r="J6" s="416"/>
      <c r="K6" s="396">
        <f>MAX(K2:K3)</f>
        <v>0.5</v>
      </c>
      <c r="L6" s="416"/>
      <c r="M6" s="396">
        <f>MAX(M2:M3)</f>
        <v>2.5</v>
      </c>
      <c r="N6" s="416"/>
      <c r="O6" s="396">
        <f>MAX(O2:O3)</f>
        <v>1</v>
      </c>
      <c r="P6" s="416"/>
      <c r="Q6" s="396">
        <f>MAX(Q2:Q3)</f>
        <v>0.5</v>
      </c>
      <c r="R6" s="416"/>
      <c r="S6" s="396">
        <f>MAX(S2:S3)</f>
        <v>0.5</v>
      </c>
    </row>
    <row r="7" spans="1:19" ht="11.25">
      <c r="A7" s="415" t="s">
        <v>323</v>
      </c>
      <c r="B7" s="416"/>
      <c r="C7" s="396">
        <f>AVERAGE(C2:C3)</f>
        <v>0.5</v>
      </c>
      <c r="D7" s="416"/>
      <c r="E7" s="396">
        <f>AVERAGE(E2:E3)</f>
        <v>0.5</v>
      </c>
      <c r="F7" s="416"/>
      <c r="G7" s="396">
        <f>AVERAGE(G2:G3)</f>
        <v>0.6</v>
      </c>
      <c r="H7" s="416"/>
      <c r="I7" s="396">
        <f>AVERAGE(I2:I3)</f>
        <v>1</v>
      </c>
      <c r="J7" s="416"/>
      <c r="K7" s="396">
        <f>AVERAGE(K2:K3)</f>
        <v>0.5</v>
      </c>
      <c r="L7" s="416"/>
      <c r="M7" s="396">
        <f>AVERAGE(M2:M3)</f>
        <v>2.5</v>
      </c>
      <c r="N7" s="416"/>
      <c r="O7" s="396">
        <f>AVERAGE(O2:O3)</f>
        <v>1</v>
      </c>
      <c r="P7" s="416"/>
      <c r="Q7" s="396">
        <f>AVERAGE(Q2:Q3)</f>
        <v>0.5</v>
      </c>
      <c r="R7" s="416"/>
      <c r="S7" s="396">
        <f>AVERAGE(S2:S3)</f>
        <v>0.5</v>
      </c>
    </row>
    <row r="8" spans="1:19" ht="11.25">
      <c r="A8" s="415" t="s">
        <v>324</v>
      </c>
      <c r="B8" s="416"/>
      <c r="C8" s="396">
        <f>COUNT(C2:C3)</f>
        <v>2</v>
      </c>
      <c r="D8" s="416"/>
      <c r="E8" s="396">
        <f>COUNT(E2:E3)</f>
        <v>2</v>
      </c>
      <c r="F8" s="416"/>
      <c r="G8" s="396">
        <f>COUNT(G2:G3)</f>
        <v>2</v>
      </c>
      <c r="H8" s="416"/>
      <c r="I8" s="396">
        <f>COUNT(I2:I3)</f>
        <v>2</v>
      </c>
      <c r="J8" s="416"/>
      <c r="K8" s="396">
        <f>COUNT(K2:K3)</f>
        <v>2</v>
      </c>
      <c r="L8" s="416"/>
      <c r="M8" s="396">
        <f>COUNT(M2:M3)</f>
        <v>2</v>
      </c>
      <c r="N8" s="416"/>
      <c r="O8" s="396">
        <f>COUNT(O2:O3)</f>
        <v>2</v>
      </c>
      <c r="P8" s="416"/>
      <c r="Q8" s="396">
        <f>COUNT(Q2:Q3)</f>
        <v>2</v>
      </c>
      <c r="R8" s="416"/>
      <c r="S8" s="396">
        <f>COUNT(S2:S3)</f>
        <v>2</v>
      </c>
    </row>
    <row r="9" spans="1:19" ht="11.25">
      <c r="A9" s="417"/>
      <c r="B9" s="418"/>
      <c r="C9" s="400"/>
      <c r="D9" s="418"/>
      <c r="E9" s="400"/>
      <c r="F9" s="418"/>
      <c r="G9" s="400"/>
      <c r="H9" s="418"/>
      <c r="I9" s="400"/>
      <c r="J9" s="418"/>
      <c r="K9" s="400"/>
      <c r="L9" s="418"/>
      <c r="M9" s="400"/>
      <c r="N9" s="418"/>
      <c r="O9" s="400"/>
      <c r="P9" s="418"/>
      <c r="Q9" s="400"/>
      <c r="R9" s="418"/>
      <c r="S9" s="400"/>
    </row>
    <row r="10" s="386" customFormat="1" ht="11.25">
      <c r="A10" s="401" t="s">
        <v>325</v>
      </c>
    </row>
    <row r="13" spans="1:19" s="422" customFormat="1" ht="12">
      <c r="A13" s="419" t="s">
        <v>328</v>
      </c>
      <c r="B13" s="420"/>
      <c r="C13" s="421" t="s">
        <v>176</v>
      </c>
      <c r="D13" s="420"/>
      <c r="E13" s="421" t="s">
        <v>176</v>
      </c>
      <c r="F13" s="420"/>
      <c r="G13" s="421" t="s">
        <v>176</v>
      </c>
      <c r="H13" s="420"/>
      <c r="I13" s="421" t="s">
        <v>176</v>
      </c>
      <c r="J13" s="420"/>
      <c r="K13" s="421" t="s">
        <v>176</v>
      </c>
      <c r="L13" s="420"/>
      <c r="M13" s="421" t="s">
        <v>176</v>
      </c>
      <c r="N13" s="420"/>
      <c r="O13" s="421" t="s">
        <v>176</v>
      </c>
      <c r="P13" s="420"/>
      <c r="Q13" s="421" t="s">
        <v>176</v>
      </c>
      <c r="R13" s="420"/>
      <c r="S13" s="421" t="s">
        <v>176</v>
      </c>
    </row>
    <row r="14" spans="1:19" s="422" customFormat="1" ht="12">
      <c r="A14" s="419" t="s">
        <v>329</v>
      </c>
      <c r="B14" s="420" t="s">
        <v>276</v>
      </c>
      <c r="C14" s="421">
        <v>0.5</v>
      </c>
      <c r="D14" s="420" t="s">
        <v>276</v>
      </c>
      <c r="E14" s="421">
        <v>0.5</v>
      </c>
      <c r="F14" s="420" t="s">
        <v>276</v>
      </c>
      <c r="G14" s="421">
        <v>0.6</v>
      </c>
      <c r="H14" s="420" t="s">
        <v>276</v>
      </c>
      <c r="I14" s="421">
        <v>1</v>
      </c>
      <c r="J14" s="420" t="s">
        <v>276</v>
      </c>
      <c r="K14" s="421">
        <v>0.5</v>
      </c>
      <c r="L14" s="420" t="s">
        <v>276</v>
      </c>
      <c r="M14" s="421">
        <v>2.5</v>
      </c>
      <c r="N14" s="420" t="s">
        <v>276</v>
      </c>
      <c r="O14" s="421">
        <v>1</v>
      </c>
      <c r="P14" s="420" t="s">
        <v>276</v>
      </c>
      <c r="Q14" s="421">
        <v>0.5</v>
      </c>
      <c r="R14" s="420" t="s">
        <v>276</v>
      </c>
      <c r="S14" s="421">
        <v>0.5</v>
      </c>
    </row>
  </sheetData>
  <printOptions horizontalCentered="1"/>
  <pageMargins left="0.5" right="0.5" top="1.25" bottom="1" header="0.5" footer="0.5"/>
  <pageSetup horizontalDpi="600" verticalDpi="600" orientation="landscape" scale="94" r:id="rId1"/>
  <headerFooter alignWithMargins="0">
    <oddHeader>&amp;C&amp;"Arial,Bold"TABLE 2
DELTA DIABLO PRIORITY POLLUTANTS:  EPA 614</oddHeader>
    <oddFooter>&amp;L&amp;9&amp;F, &amp;A&amp;R&amp;9Prepared by:  AJW,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5"/>
  <sheetViews>
    <sheetView zoomScale="110" zoomScaleNormal="110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" sqref="L3:M8"/>
    </sheetView>
  </sheetViews>
  <sheetFormatPr defaultColWidth="9.140625" defaultRowHeight="12.75"/>
  <cols>
    <col min="1" max="1" width="14.00390625" style="423" customWidth="1"/>
    <col min="2" max="2" width="2.28125" style="386" customWidth="1"/>
    <col min="3" max="3" width="6.7109375" style="424" customWidth="1"/>
    <col min="4" max="4" width="2.28125" style="386" customWidth="1"/>
    <col min="5" max="5" width="6.7109375" style="424" customWidth="1"/>
    <col min="6" max="6" width="2.28125" style="386" customWidth="1"/>
    <col min="7" max="7" width="6.7109375" style="424" customWidth="1"/>
    <col min="8" max="8" width="2.28125" style="386" customWidth="1"/>
    <col min="9" max="9" width="6.7109375" style="424" customWidth="1"/>
    <col min="10" max="10" width="2.28125" style="386" customWidth="1"/>
    <col min="11" max="11" width="6.7109375" style="424" customWidth="1"/>
    <col min="12" max="12" width="2.28125" style="386" customWidth="1"/>
    <col min="13" max="13" width="6.7109375" style="424" customWidth="1"/>
    <col min="14" max="14" width="2.28125" style="386" customWidth="1"/>
    <col min="15" max="15" width="6.7109375" style="424" customWidth="1"/>
    <col min="16" max="16" width="2.28125" style="386" customWidth="1"/>
    <col min="17" max="17" width="6.7109375" style="424" customWidth="1"/>
    <col min="18" max="18" width="2.28125" style="386" customWidth="1"/>
    <col min="19" max="19" width="6.7109375" style="424" customWidth="1"/>
    <col min="20" max="20" width="2.28125" style="386" customWidth="1"/>
    <col min="21" max="21" width="6.7109375" style="424" customWidth="1"/>
    <col min="22" max="22" width="2.28125" style="386" customWidth="1"/>
    <col min="23" max="23" width="6.7109375" style="424" customWidth="1"/>
    <col min="24" max="24" width="2.28125" style="386" customWidth="1"/>
    <col min="25" max="25" width="6.7109375" style="424" customWidth="1"/>
    <col min="26" max="26" width="2.28125" style="386" customWidth="1"/>
    <col min="27" max="27" width="6.7109375" style="424" customWidth="1"/>
    <col min="28" max="28" width="2.28125" style="386" customWidth="1"/>
    <col min="29" max="29" width="6.7109375" style="424" customWidth="1"/>
    <col min="30" max="30" width="2.28125" style="386" customWidth="1"/>
    <col min="31" max="31" width="6.7109375" style="424" customWidth="1"/>
    <col min="32" max="32" width="2.28125" style="386" customWidth="1"/>
    <col min="33" max="33" width="6.7109375" style="424" customWidth="1"/>
    <col min="34" max="34" width="2.28125" style="386" customWidth="1"/>
    <col min="35" max="35" width="6.7109375" style="424" customWidth="1"/>
    <col min="36" max="36" width="2.28125" style="386" customWidth="1"/>
    <col min="37" max="37" width="6.7109375" style="424" customWidth="1"/>
    <col min="38" max="38" width="2.28125" style="386" customWidth="1"/>
    <col min="39" max="39" width="6.7109375" style="424" customWidth="1"/>
    <col min="40" max="40" width="2.28125" style="386" customWidth="1"/>
    <col min="41" max="41" width="6.7109375" style="424" customWidth="1"/>
    <col min="42" max="42" width="2.28125" style="386" customWidth="1"/>
    <col min="43" max="43" width="6.7109375" style="424" customWidth="1"/>
    <col min="44" max="44" width="2.28125" style="386" customWidth="1"/>
    <col min="45" max="45" width="6.7109375" style="424" customWidth="1"/>
    <col min="46" max="46" width="2.28125" style="386" customWidth="1"/>
    <col min="47" max="47" width="6.7109375" style="424" customWidth="1"/>
    <col min="48" max="48" width="2.28125" style="386" customWidth="1"/>
    <col min="49" max="49" width="6.7109375" style="424" customWidth="1"/>
    <col min="50" max="50" width="2.28125" style="386" customWidth="1"/>
    <col min="51" max="51" width="6.7109375" style="424" customWidth="1"/>
    <col min="52" max="52" width="2.28125" style="386" customWidth="1"/>
    <col min="53" max="53" width="6.7109375" style="424" customWidth="1"/>
    <col min="54" max="54" width="2.28125" style="386" customWidth="1"/>
    <col min="55" max="55" width="6.7109375" style="424" customWidth="1"/>
    <col min="56" max="56" width="2.28125" style="386" customWidth="1"/>
    <col min="57" max="57" width="6.7109375" style="424" customWidth="1"/>
    <col min="58" max="58" width="2.28125" style="386" customWidth="1"/>
    <col min="59" max="59" width="6.7109375" style="424" customWidth="1"/>
    <col min="60" max="60" width="2.28125" style="386" customWidth="1"/>
    <col min="61" max="61" width="6.7109375" style="424" customWidth="1"/>
    <col min="62" max="62" width="2.28125" style="386" customWidth="1"/>
    <col min="63" max="63" width="6.7109375" style="424" customWidth="1"/>
    <col min="64" max="64" width="2.28125" style="386" customWidth="1"/>
    <col min="65" max="65" width="6.7109375" style="424" customWidth="1"/>
    <col min="66" max="66" width="2.28125" style="386" customWidth="1"/>
    <col min="67" max="67" width="6.7109375" style="424" customWidth="1"/>
    <col min="68" max="68" width="2.28125" style="386" customWidth="1"/>
    <col min="69" max="69" width="6.7109375" style="424" customWidth="1"/>
    <col min="70" max="70" width="2.28125" style="386" customWidth="1"/>
    <col min="71" max="71" width="6.7109375" style="424" customWidth="1"/>
    <col min="72" max="72" width="2.28125" style="386" customWidth="1"/>
    <col min="73" max="73" width="6.7109375" style="424" customWidth="1"/>
    <col min="74" max="74" width="2.28125" style="386" customWidth="1"/>
    <col min="75" max="75" width="6.7109375" style="424" customWidth="1"/>
    <col min="76" max="76" width="2.28125" style="386" customWidth="1"/>
    <col min="77" max="77" width="6.7109375" style="424" customWidth="1"/>
    <col min="78" max="78" width="2.28125" style="386" customWidth="1"/>
    <col min="79" max="79" width="6.7109375" style="424" customWidth="1"/>
    <col min="80" max="80" width="2.28125" style="386" customWidth="1"/>
    <col min="81" max="81" width="6.7109375" style="424" customWidth="1"/>
    <col min="82" max="82" width="2.28125" style="386" customWidth="1"/>
    <col min="83" max="83" width="6.7109375" style="424" customWidth="1"/>
    <col min="84" max="84" width="2.28125" style="386" customWidth="1"/>
    <col min="85" max="85" width="6.7109375" style="424" customWidth="1"/>
    <col min="86" max="86" width="2.28125" style="386" customWidth="1"/>
    <col min="87" max="87" width="6.7109375" style="424" customWidth="1"/>
    <col min="88" max="88" width="2.28125" style="386" customWidth="1"/>
    <col min="89" max="89" width="6.7109375" style="424" customWidth="1"/>
    <col min="90" max="90" width="2.28125" style="386" customWidth="1"/>
    <col min="91" max="91" width="6.7109375" style="424" customWidth="1"/>
    <col min="92" max="92" width="2.28125" style="386" customWidth="1"/>
    <col min="93" max="93" width="6.7109375" style="424" customWidth="1"/>
    <col min="94" max="94" width="2.28125" style="386" customWidth="1"/>
    <col min="95" max="95" width="6.7109375" style="424" customWidth="1"/>
    <col min="96" max="96" width="2.28125" style="386" customWidth="1"/>
    <col min="97" max="97" width="6.7109375" style="424" customWidth="1"/>
    <col min="98" max="98" width="2.28125" style="386" customWidth="1"/>
    <col min="99" max="99" width="6.7109375" style="424" customWidth="1"/>
    <col min="100" max="16384" width="6.7109375" style="414" customWidth="1"/>
  </cols>
  <sheetData>
    <row r="1" ht="11.25">
      <c r="A1" s="425" t="s">
        <v>305</v>
      </c>
    </row>
    <row r="2" spans="1:99" s="411" customFormat="1" ht="102">
      <c r="A2" s="409" t="s">
        <v>269</v>
      </c>
      <c r="B2" s="410" t="s">
        <v>338</v>
      </c>
      <c r="C2" s="389"/>
      <c r="D2" s="410" t="s">
        <v>33</v>
      </c>
      <c r="E2" s="389"/>
      <c r="F2" s="410" t="s">
        <v>339</v>
      </c>
      <c r="G2" s="389"/>
      <c r="H2" s="410" t="s">
        <v>35</v>
      </c>
      <c r="I2" s="389"/>
      <c r="J2" s="410" t="s">
        <v>340</v>
      </c>
      <c r="K2" s="389"/>
      <c r="L2" s="410" t="s">
        <v>36</v>
      </c>
      <c r="M2" s="389"/>
      <c r="N2" s="410" t="s">
        <v>341</v>
      </c>
      <c r="O2" s="389"/>
      <c r="P2" s="410" t="s">
        <v>342</v>
      </c>
      <c r="Q2" s="389"/>
      <c r="R2" s="410" t="s">
        <v>343</v>
      </c>
      <c r="S2" s="389"/>
      <c r="T2" s="410" t="s">
        <v>344</v>
      </c>
      <c r="U2" s="389"/>
      <c r="V2" s="410" t="s">
        <v>38</v>
      </c>
      <c r="W2" s="389"/>
      <c r="X2" s="410" t="s">
        <v>40</v>
      </c>
      <c r="Y2" s="389"/>
      <c r="Z2" s="388" t="s">
        <v>345</v>
      </c>
      <c r="AA2" s="389"/>
      <c r="AB2" s="388" t="s">
        <v>42</v>
      </c>
      <c r="AC2" s="389"/>
      <c r="AD2" s="410" t="s">
        <v>346</v>
      </c>
      <c r="AE2" s="389"/>
      <c r="AF2" s="410" t="s">
        <v>347</v>
      </c>
      <c r="AG2" s="389"/>
      <c r="AH2" s="410" t="s">
        <v>91</v>
      </c>
      <c r="AI2" s="389"/>
      <c r="AJ2" s="410" t="s">
        <v>92</v>
      </c>
      <c r="AK2" s="389"/>
      <c r="AL2" s="410" t="s">
        <v>93</v>
      </c>
      <c r="AM2" s="389"/>
      <c r="AN2" s="410" t="s">
        <v>44</v>
      </c>
      <c r="AO2" s="389"/>
      <c r="AP2" s="410" t="s">
        <v>45</v>
      </c>
      <c r="AQ2" s="389"/>
      <c r="AR2" s="410" t="s">
        <v>348</v>
      </c>
      <c r="AS2" s="389"/>
      <c r="AT2" s="410" t="s">
        <v>349</v>
      </c>
      <c r="AU2" s="389"/>
      <c r="AV2" s="410" t="s">
        <v>350</v>
      </c>
      <c r="AW2" s="389"/>
      <c r="AX2" s="410" t="s">
        <v>351</v>
      </c>
      <c r="AY2" s="389"/>
      <c r="AZ2" s="388" t="s">
        <v>352</v>
      </c>
      <c r="BA2" s="389"/>
      <c r="BB2" s="388" t="s">
        <v>353</v>
      </c>
      <c r="BC2" s="389"/>
      <c r="BD2" s="410" t="s">
        <v>47</v>
      </c>
      <c r="BE2" s="389"/>
      <c r="BF2" s="410" t="s">
        <v>49</v>
      </c>
      <c r="BG2" s="389"/>
      <c r="BH2" s="410" t="s">
        <v>354</v>
      </c>
      <c r="BI2" s="389"/>
      <c r="BJ2" s="410" t="s">
        <v>355</v>
      </c>
      <c r="BK2" s="389"/>
      <c r="BL2" s="410" t="s">
        <v>356</v>
      </c>
      <c r="BM2" s="389"/>
      <c r="BN2" s="410" t="s">
        <v>357</v>
      </c>
      <c r="BO2" s="389"/>
      <c r="BP2" s="410" t="s">
        <v>358</v>
      </c>
      <c r="BQ2" s="389"/>
      <c r="BR2" s="410" t="s">
        <v>359</v>
      </c>
      <c r="BS2" s="389"/>
      <c r="BT2" s="410" t="s">
        <v>360</v>
      </c>
      <c r="BU2" s="389"/>
      <c r="BV2" s="410" t="s">
        <v>53</v>
      </c>
      <c r="BW2" s="389"/>
      <c r="BX2" s="410" t="s">
        <v>361</v>
      </c>
      <c r="BY2" s="389"/>
      <c r="BZ2" s="388" t="s">
        <v>55</v>
      </c>
      <c r="CA2" s="389"/>
      <c r="CB2" s="388" t="s">
        <v>57</v>
      </c>
      <c r="CC2" s="389"/>
      <c r="CD2" s="410" t="s">
        <v>362</v>
      </c>
      <c r="CE2" s="389"/>
      <c r="CF2" s="410" t="s">
        <v>58</v>
      </c>
      <c r="CG2" s="389"/>
      <c r="CH2" s="410" t="s">
        <v>363</v>
      </c>
      <c r="CI2" s="389"/>
      <c r="CJ2" s="410" t="s">
        <v>364</v>
      </c>
      <c r="CK2" s="389"/>
      <c r="CL2" s="410" t="s">
        <v>365</v>
      </c>
      <c r="CM2" s="389"/>
      <c r="CN2" s="410" t="s">
        <v>366</v>
      </c>
      <c r="CO2" s="389"/>
      <c r="CP2" s="410" t="s">
        <v>367</v>
      </c>
      <c r="CQ2" s="389"/>
      <c r="CR2" s="410" t="s">
        <v>368</v>
      </c>
      <c r="CS2" s="389"/>
      <c r="CT2" s="410" t="s">
        <v>369</v>
      </c>
      <c r="CU2" s="389"/>
    </row>
    <row r="3" spans="1:99" ht="11.25">
      <c r="A3" s="412">
        <v>36600</v>
      </c>
      <c r="B3" s="413"/>
      <c r="C3" s="393"/>
      <c r="D3" s="413"/>
      <c r="E3" s="393"/>
      <c r="F3" s="413"/>
      <c r="G3" s="393"/>
      <c r="H3" s="413" t="s">
        <v>276</v>
      </c>
      <c r="I3" s="393">
        <v>0.5</v>
      </c>
      <c r="J3" s="413" t="s">
        <v>276</v>
      </c>
      <c r="K3" s="393">
        <v>0.5</v>
      </c>
      <c r="L3" s="413" t="s">
        <v>276</v>
      </c>
      <c r="M3" s="393">
        <v>0.5</v>
      </c>
      <c r="N3" s="413" t="s">
        <v>276</v>
      </c>
      <c r="O3" s="393">
        <v>0.5</v>
      </c>
      <c r="P3" s="413" t="s">
        <v>276</v>
      </c>
      <c r="Q3" s="393"/>
      <c r="R3" s="413"/>
      <c r="S3" s="393"/>
      <c r="T3" s="413" t="s">
        <v>276</v>
      </c>
      <c r="U3" s="393">
        <v>0.5</v>
      </c>
      <c r="V3" s="413" t="s">
        <v>276</v>
      </c>
      <c r="W3" s="393">
        <v>0.5</v>
      </c>
      <c r="X3" s="413" t="s">
        <v>276</v>
      </c>
      <c r="Y3" s="393">
        <v>0.5</v>
      </c>
      <c r="Z3" s="392" t="s">
        <v>276</v>
      </c>
      <c r="AA3" s="393">
        <v>1</v>
      </c>
      <c r="AB3" s="392" t="s">
        <v>276</v>
      </c>
      <c r="AC3" s="393">
        <v>0.5</v>
      </c>
      <c r="AD3" s="413" t="s">
        <v>276</v>
      </c>
      <c r="AE3" s="393">
        <v>0.5</v>
      </c>
      <c r="AF3" s="413" t="s">
        <v>276</v>
      </c>
      <c r="AG3" s="393">
        <v>0.5</v>
      </c>
      <c r="AH3" s="413" t="s">
        <v>276</v>
      </c>
      <c r="AI3" s="393">
        <v>0.5</v>
      </c>
      <c r="AJ3" s="413" t="s">
        <v>276</v>
      </c>
      <c r="AK3" s="393">
        <v>0.5</v>
      </c>
      <c r="AL3" s="413" t="s">
        <v>276</v>
      </c>
      <c r="AM3" s="393">
        <v>0.5</v>
      </c>
      <c r="AN3" s="413" t="s">
        <v>276</v>
      </c>
      <c r="AO3" s="393">
        <v>0.5</v>
      </c>
      <c r="AP3" s="413" t="s">
        <v>276</v>
      </c>
      <c r="AQ3" s="393">
        <v>0.5</v>
      </c>
      <c r="AR3" s="413" t="s">
        <v>276</v>
      </c>
      <c r="AS3" s="393">
        <v>0.5</v>
      </c>
      <c r="AT3" s="413"/>
      <c r="AU3" s="393"/>
      <c r="AV3" s="413" t="s">
        <v>276</v>
      </c>
      <c r="AW3" s="393">
        <v>0.5</v>
      </c>
      <c r="AX3" s="413" t="s">
        <v>276</v>
      </c>
      <c r="AY3" s="393">
        <v>0.5</v>
      </c>
      <c r="AZ3" s="392" t="s">
        <v>276</v>
      </c>
      <c r="BA3" s="393">
        <v>0.5</v>
      </c>
      <c r="BB3" s="392" t="s">
        <v>276</v>
      </c>
      <c r="BC3" s="393">
        <v>0.5</v>
      </c>
      <c r="BD3" s="413" t="s">
        <v>276</v>
      </c>
      <c r="BE3" s="393">
        <v>0.5</v>
      </c>
      <c r="BF3" s="413" t="s">
        <v>276</v>
      </c>
      <c r="BG3" s="393">
        <v>0.5</v>
      </c>
      <c r="BH3" s="413"/>
      <c r="BI3" s="393"/>
      <c r="BJ3" s="413"/>
      <c r="BK3" s="393"/>
      <c r="BL3" s="413"/>
      <c r="BM3" s="393"/>
      <c r="BN3" s="413" t="s">
        <v>276</v>
      </c>
      <c r="BO3" s="393">
        <v>3</v>
      </c>
      <c r="BP3" s="413" t="s">
        <v>276</v>
      </c>
      <c r="BQ3" s="393">
        <v>0.5</v>
      </c>
      <c r="BR3" s="413"/>
      <c r="BS3" s="393"/>
      <c r="BT3" s="413"/>
      <c r="BU3" s="393"/>
      <c r="BV3" s="413" t="s">
        <v>276</v>
      </c>
      <c r="BW3" s="393">
        <v>0.5</v>
      </c>
      <c r="BX3" s="413" t="s">
        <v>276</v>
      </c>
      <c r="BY3" s="393">
        <v>0.5</v>
      </c>
      <c r="BZ3" s="392" t="s">
        <v>276</v>
      </c>
      <c r="CA3" s="393">
        <v>0.5</v>
      </c>
      <c r="CB3" s="392" t="s">
        <v>276</v>
      </c>
      <c r="CC3" s="393">
        <v>0.5</v>
      </c>
      <c r="CD3" s="413" t="s">
        <v>276</v>
      </c>
      <c r="CE3" s="393">
        <v>0.5</v>
      </c>
      <c r="CF3" s="413" t="s">
        <v>276</v>
      </c>
      <c r="CG3" s="393">
        <v>0.5</v>
      </c>
      <c r="CH3" s="413" t="s">
        <v>276</v>
      </c>
      <c r="CI3" s="393">
        <v>0.5</v>
      </c>
      <c r="CJ3" s="413"/>
      <c r="CK3" s="393"/>
      <c r="CL3" s="413" t="s">
        <v>276</v>
      </c>
      <c r="CM3" s="393">
        <v>0.5</v>
      </c>
      <c r="CN3" s="413" t="s">
        <v>276</v>
      </c>
      <c r="CO3" s="393">
        <v>0.5</v>
      </c>
      <c r="CP3" s="413" t="s">
        <v>276</v>
      </c>
      <c r="CQ3" s="393">
        <v>0.5</v>
      </c>
      <c r="CR3" s="413" t="s">
        <v>276</v>
      </c>
      <c r="CS3" s="393">
        <v>0.5</v>
      </c>
      <c r="CT3" s="413" t="s">
        <v>276</v>
      </c>
      <c r="CU3" s="393">
        <v>1</v>
      </c>
    </row>
    <row r="4" spans="1:99" ht="11.25">
      <c r="A4" s="415">
        <v>36782</v>
      </c>
      <c r="B4" s="416"/>
      <c r="C4" s="396"/>
      <c r="D4" s="416"/>
      <c r="E4" s="396"/>
      <c r="F4" s="416"/>
      <c r="G4" s="396"/>
      <c r="H4" s="416" t="s">
        <v>276</v>
      </c>
      <c r="I4" s="396">
        <v>0.5</v>
      </c>
      <c r="J4" s="416" t="s">
        <v>276</v>
      </c>
      <c r="K4" s="396">
        <v>0.5</v>
      </c>
      <c r="L4" s="416" t="s">
        <v>276</v>
      </c>
      <c r="M4" s="396">
        <v>0.5</v>
      </c>
      <c r="N4" s="416"/>
      <c r="O4" s="397">
        <v>1.7</v>
      </c>
      <c r="P4" s="416" t="s">
        <v>276</v>
      </c>
      <c r="Q4" s="396"/>
      <c r="R4" s="416"/>
      <c r="S4" s="396"/>
      <c r="T4" s="416" t="s">
        <v>276</v>
      </c>
      <c r="U4" s="396">
        <v>0.5</v>
      </c>
      <c r="V4" s="416" t="s">
        <v>276</v>
      </c>
      <c r="W4" s="396">
        <v>0.5</v>
      </c>
      <c r="X4" s="416" t="s">
        <v>276</v>
      </c>
      <c r="Y4" s="396">
        <v>0.5</v>
      </c>
      <c r="Z4" s="395" t="s">
        <v>276</v>
      </c>
      <c r="AA4" s="396">
        <v>1</v>
      </c>
      <c r="AB4" s="395"/>
      <c r="AC4" s="397">
        <v>0.6</v>
      </c>
      <c r="AD4" s="416" t="s">
        <v>276</v>
      </c>
      <c r="AE4" s="396">
        <v>0.5</v>
      </c>
      <c r="AF4" s="416" t="s">
        <v>276</v>
      </c>
      <c r="AG4" s="396">
        <v>0.5</v>
      </c>
      <c r="AH4" s="416" t="s">
        <v>276</v>
      </c>
      <c r="AI4" s="396">
        <v>0.5</v>
      </c>
      <c r="AJ4" s="416" t="s">
        <v>276</v>
      </c>
      <c r="AK4" s="396">
        <v>0.5</v>
      </c>
      <c r="AL4" s="416" t="s">
        <v>276</v>
      </c>
      <c r="AM4" s="396">
        <v>0.5</v>
      </c>
      <c r="AN4" s="416" t="s">
        <v>276</v>
      </c>
      <c r="AO4" s="396">
        <v>0.5</v>
      </c>
      <c r="AP4" s="416" t="s">
        <v>276</v>
      </c>
      <c r="AQ4" s="396">
        <v>0.5</v>
      </c>
      <c r="AR4" s="416" t="s">
        <v>276</v>
      </c>
      <c r="AS4" s="396">
        <v>0.5</v>
      </c>
      <c r="AT4" s="416"/>
      <c r="AU4" s="396"/>
      <c r="AV4" s="416" t="s">
        <v>276</v>
      </c>
      <c r="AW4" s="396">
        <v>0.5</v>
      </c>
      <c r="AX4" s="416" t="s">
        <v>276</v>
      </c>
      <c r="AY4" s="396">
        <v>0.5</v>
      </c>
      <c r="AZ4" s="395" t="s">
        <v>276</v>
      </c>
      <c r="BA4" s="396">
        <v>0.5</v>
      </c>
      <c r="BB4" s="395" t="s">
        <v>276</v>
      </c>
      <c r="BC4" s="396">
        <v>0.5</v>
      </c>
      <c r="BD4" s="416" t="s">
        <v>276</v>
      </c>
      <c r="BE4" s="396">
        <v>0.5</v>
      </c>
      <c r="BF4" s="416" t="s">
        <v>276</v>
      </c>
      <c r="BG4" s="396">
        <v>0.5</v>
      </c>
      <c r="BH4" s="416"/>
      <c r="BI4" s="396"/>
      <c r="BJ4" s="416"/>
      <c r="BK4" s="396"/>
      <c r="BL4" s="416"/>
      <c r="BM4" s="396"/>
      <c r="BN4" s="416" t="s">
        <v>276</v>
      </c>
      <c r="BO4" s="396">
        <v>3</v>
      </c>
      <c r="BP4" s="416" t="s">
        <v>276</v>
      </c>
      <c r="BQ4" s="396">
        <v>0.5</v>
      </c>
      <c r="BR4" s="416"/>
      <c r="BS4" s="396"/>
      <c r="BT4" s="416"/>
      <c r="BU4" s="396"/>
      <c r="BV4" s="416" t="s">
        <v>276</v>
      </c>
      <c r="BW4" s="396">
        <v>0.5</v>
      </c>
      <c r="BX4" s="416" t="s">
        <v>276</v>
      </c>
      <c r="BY4" s="396">
        <v>0.5</v>
      </c>
      <c r="BZ4" s="395"/>
      <c r="CA4" s="397">
        <v>0.6</v>
      </c>
      <c r="CB4" s="395" t="s">
        <v>276</v>
      </c>
      <c r="CC4" s="396">
        <v>0.5</v>
      </c>
      <c r="CD4" s="416" t="s">
        <v>276</v>
      </c>
      <c r="CE4" s="396">
        <v>0.5</v>
      </c>
      <c r="CF4" s="416" t="s">
        <v>276</v>
      </c>
      <c r="CG4" s="396">
        <v>0.5</v>
      </c>
      <c r="CH4" s="416" t="s">
        <v>276</v>
      </c>
      <c r="CI4" s="396">
        <v>0.5</v>
      </c>
      <c r="CJ4" s="416"/>
      <c r="CK4" s="396"/>
      <c r="CL4" s="416" t="s">
        <v>276</v>
      </c>
      <c r="CM4" s="396">
        <v>0.5</v>
      </c>
      <c r="CN4" s="416" t="s">
        <v>276</v>
      </c>
      <c r="CO4" s="396">
        <v>0.5</v>
      </c>
      <c r="CP4" s="416" t="s">
        <v>276</v>
      </c>
      <c r="CQ4" s="396">
        <v>0.5</v>
      </c>
      <c r="CR4" s="416" t="s">
        <v>276</v>
      </c>
      <c r="CS4" s="396">
        <v>0.5</v>
      </c>
      <c r="CT4" s="416" t="s">
        <v>276</v>
      </c>
      <c r="CU4" s="396">
        <v>1</v>
      </c>
    </row>
    <row r="5" spans="1:99" ht="11.25">
      <c r="A5" s="415">
        <v>36958</v>
      </c>
      <c r="B5" s="416"/>
      <c r="C5" s="396"/>
      <c r="D5" s="416"/>
      <c r="E5" s="396"/>
      <c r="F5" s="416"/>
      <c r="G5" s="396"/>
      <c r="H5" s="416" t="s">
        <v>276</v>
      </c>
      <c r="I5" s="396">
        <v>0.5</v>
      </c>
      <c r="J5" s="416" t="s">
        <v>276</v>
      </c>
      <c r="K5" s="396">
        <v>0.5</v>
      </c>
      <c r="L5" s="416" t="s">
        <v>276</v>
      </c>
      <c r="M5" s="396">
        <v>0.5</v>
      </c>
      <c r="N5" s="416"/>
      <c r="O5" s="397">
        <v>0.9</v>
      </c>
      <c r="P5" s="416" t="s">
        <v>276</v>
      </c>
      <c r="Q5" s="396"/>
      <c r="R5" s="416"/>
      <c r="S5" s="396"/>
      <c r="T5" s="416" t="s">
        <v>276</v>
      </c>
      <c r="U5" s="396">
        <v>0.5</v>
      </c>
      <c r="V5" s="416" t="s">
        <v>276</v>
      </c>
      <c r="W5" s="396">
        <v>0.5</v>
      </c>
      <c r="X5" s="416" t="s">
        <v>276</v>
      </c>
      <c r="Y5" s="396">
        <v>0.5</v>
      </c>
      <c r="Z5" s="395" t="s">
        <v>276</v>
      </c>
      <c r="AA5" s="396">
        <v>1</v>
      </c>
      <c r="AB5" s="395"/>
      <c r="AC5" s="397">
        <v>0.8</v>
      </c>
      <c r="AD5" s="416"/>
      <c r="AE5" s="397">
        <v>0.7</v>
      </c>
      <c r="AF5" s="416" t="s">
        <v>276</v>
      </c>
      <c r="AG5" s="396">
        <v>0.5</v>
      </c>
      <c r="AH5" s="416" t="s">
        <v>276</v>
      </c>
      <c r="AI5" s="396">
        <v>0.5</v>
      </c>
      <c r="AJ5" s="416" t="s">
        <v>276</v>
      </c>
      <c r="AK5" s="396">
        <v>0.5</v>
      </c>
      <c r="AL5" s="416"/>
      <c r="AM5" s="397">
        <v>0.7</v>
      </c>
      <c r="AN5" s="416" t="s">
        <v>276</v>
      </c>
      <c r="AO5" s="396">
        <v>0.5</v>
      </c>
      <c r="AP5" s="416" t="s">
        <v>276</v>
      </c>
      <c r="AQ5" s="396">
        <v>0.5</v>
      </c>
      <c r="AR5" s="416" t="s">
        <v>276</v>
      </c>
      <c r="AS5" s="396">
        <v>0.5</v>
      </c>
      <c r="AT5" s="416"/>
      <c r="AU5" s="396"/>
      <c r="AV5" s="416" t="s">
        <v>276</v>
      </c>
      <c r="AW5" s="396">
        <v>0.5</v>
      </c>
      <c r="AX5" s="416" t="s">
        <v>276</v>
      </c>
      <c r="AY5" s="396">
        <v>0.5</v>
      </c>
      <c r="AZ5" s="395" t="s">
        <v>276</v>
      </c>
      <c r="BA5" s="396">
        <v>0.5</v>
      </c>
      <c r="BB5" s="395" t="s">
        <v>276</v>
      </c>
      <c r="BC5" s="396">
        <v>0.5</v>
      </c>
      <c r="BD5" s="416" t="s">
        <v>276</v>
      </c>
      <c r="BE5" s="396">
        <v>0.5</v>
      </c>
      <c r="BF5" s="416" t="s">
        <v>276</v>
      </c>
      <c r="BG5" s="396">
        <v>0.5</v>
      </c>
      <c r="BH5" s="416"/>
      <c r="BI5" s="396"/>
      <c r="BJ5" s="416"/>
      <c r="BK5" s="396"/>
      <c r="BL5" s="416"/>
      <c r="BM5" s="396"/>
      <c r="BN5" s="416" t="s">
        <v>276</v>
      </c>
      <c r="BO5" s="396">
        <v>2</v>
      </c>
      <c r="BP5" s="416" t="s">
        <v>276</v>
      </c>
      <c r="BQ5" s="396">
        <v>0.5</v>
      </c>
      <c r="BR5" s="416"/>
      <c r="BS5" s="396"/>
      <c r="BT5" s="416"/>
      <c r="BU5" s="396"/>
      <c r="BV5" s="416" t="s">
        <v>276</v>
      </c>
      <c r="BW5" s="396">
        <v>3</v>
      </c>
      <c r="BX5" s="416" t="s">
        <v>276</v>
      </c>
      <c r="BY5" s="396">
        <v>0.5</v>
      </c>
      <c r="BZ5" s="395"/>
      <c r="CA5" s="397">
        <v>0.7</v>
      </c>
      <c r="CB5" s="395" t="s">
        <v>276</v>
      </c>
      <c r="CC5" s="396">
        <v>0.5</v>
      </c>
      <c r="CD5" s="416" t="s">
        <v>276</v>
      </c>
      <c r="CE5" s="396">
        <v>0.5</v>
      </c>
      <c r="CF5" s="416" t="s">
        <v>276</v>
      </c>
      <c r="CG5" s="396">
        <v>0.5</v>
      </c>
      <c r="CH5" s="416" t="s">
        <v>276</v>
      </c>
      <c r="CI5" s="396">
        <v>0.5</v>
      </c>
      <c r="CJ5" s="416"/>
      <c r="CK5" s="396"/>
      <c r="CL5" s="416" t="s">
        <v>276</v>
      </c>
      <c r="CM5" s="396">
        <v>0.5</v>
      </c>
      <c r="CN5" s="416" t="s">
        <v>276</v>
      </c>
      <c r="CO5" s="396">
        <v>0.5</v>
      </c>
      <c r="CP5" s="416" t="s">
        <v>276</v>
      </c>
      <c r="CQ5" s="396">
        <v>0.5</v>
      </c>
      <c r="CR5" s="416" t="s">
        <v>276</v>
      </c>
      <c r="CS5" s="396">
        <v>0.5</v>
      </c>
      <c r="CT5" s="416" t="s">
        <v>276</v>
      </c>
      <c r="CU5" s="396">
        <v>1</v>
      </c>
    </row>
    <row r="6" spans="1:99" ht="11.25">
      <c r="A6" s="415">
        <v>37178</v>
      </c>
      <c r="B6" s="416"/>
      <c r="C6" s="396"/>
      <c r="D6" s="416" t="s">
        <v>276</v>
      </c>
      <c r="E6" s="396">
        <v>3</v>
      </c>
      <c r="F6" s="416" t="s">
        <v>276</v>
      </c>
      <c r="G6" s="396">
        <v>1</v>
      </c>
      <c r="H6" s="416" t="s">
        <v>276</v>
      </c>
      <c r="I6" s="396">
        <v>0.3</v>
      </c>
      <c r="J6" s="416" t="s">
        <v>276</v>
      </c>
      <c r="K6" s="396">
        <v>0.3</v>
      </c>
      <c r="L6" s="416" t="s">
        <v>276</v>
      </c>
      <c r="M6" s="396">
        <v>0.3</v>
      </c>
      <c r="N6" s="416" t="s">
        <v>276</v>
      </c>
      <c r="O6" s="396">
        <v>0.3</v>
      </c>
      <c r="P6" s="416"/>
      <c r="Q6" s="396"/>
      <c r="R6" s="416"/>
      <c r="S6" s="396"/>
      <c r="T6" s="416" t="s">
        <v>276</v>
      </c>
      <c r="U6" s="396">
        <v>0.3</v>
      </c>
      <c r="V6" s="416" t="s">
        <v>276</v>
      </c>
      <c r="W6" s="396">
        <v>0.3</v>
      </c>
      <c r="X6" s="416" t="s">
        <v>276</v>
      </c>
      <c r="Y6" s="396">
        <v>0.3</v>
      </c>
      <c r="Z6" s="395" t="s">
        <v>276</v>
      </c>
      <c r="AA6" s="396">
        <v>1</v>
      </c>
      <c r="AB6" s="395"/>
      <c r="AC6" s="397">
        <v>0.8</v>
      </c>
      <c r="AD6" s="416"/>
      <c r="AE6" s="397">
        <v>0.4</v>
      </c>
      <c r="AF6" s="416" t="s">
        <v>276</v>
      </c>
      <c r="AG6" s="396">
        <v>0.3</v>
      </c>
      <c r="AH6" s="416" t="s">
        <v>276</v>
      </c>
      <c r="AI6" s="396">
        <v>0.3</v>
      </c>
      <c r="AJ6" s="416" t="s">
        <v>276</v>
      </c>
      <c r="AK6" s="396">
        <v>0.3</v>
      </c>
      <c r="AL6" s="416"/>
      <c r="AM6" s="397">
        <v>0.5</v>
      </c>
      <c r="AN6" s="416" t="s">
        <v>276</v>
      </c>
      <c r="AO6" s="396">
        <v>0.3</v>
      </c>
      <c r="AP6" s="416" t="s">
        <v>276</v>
      </c>
      <c r="AQ6" s="396">
        <v>0.3</v>
      </c>
      <c r="AR6" s="416" t="s">
        <v>276</v>
      </c>
      <c r="AS6" s="396">
        <v>0.3</v>
      </c>
      <c r="AT6" s="416"/>
      <c r="AU6" s="396"/>
      <c r="AV6" s="416" t="s">
        <v>276</v>
      </c>
      <c r="AW6" s="396">
        <v>0.3</v>
      </c>
      <c r="AX6" s="416" t="s">
        <v>276</v>
      </c>
      <c r="AY6" s="396">
        <v>0.3</v>
      </c>
      <c r="AZ6" s="395" t="s">
        <v>276</v>
      </c>
      <c r="BA6" s="396">
        <v>0.3</v>
      </c>
      <c r="BB6" s="395" t="s">
        <v>276</v>
      </c>
      <c r="BC6" s="396">
        <v>0.3</v>
      </c>
      <c r="BD6" s="416" t="s">
        <v>276</v>
      </c>
      <c r="BE6" s="396">
        <v>0.3</v>
      </c>
      <c r="BF6" s="416" t="s">
        <v>276</v>
      </c>
      <c r="BG6" s="396">
        <v>0.3</v>
      </c>
      <c r="BH6" s="416"/>
      <c r="BI6" s="396"/>
      <c r="BJ6" s="416"/>
      <c r="BK6" s="396"/>
      <c r="BL6" s="416"/>
      <c r="BM6" s="396"/>
      <c r="BN6" s="416" t="s">
        <v>370</v>
      </c>
      <c r="BO6" s="396">
        <v>0.5</v>
      </c>
      <c r="BP6" s="416" t="s">
        <v>276</v>
      </c>
      <c r="BQ6" s="396">
        <v>0.3</v>
      </c>
      <c r="BR6" s="416"/>
      <c r="BS6" s="396"/>
      <c r="BT6" s="416"/>
      <c r="BU6" s="396"/>
      <c r="BV6" s="416" t="s">
        <v>276</v>
      </c>
      <c r="BW6" s="396">
        <v>0.3</v>
      </c>
      <c r="BX6" s="416" t="s">
        <v>276</v>
      </c>
      <c r="BY6" s="396">
        <v>0.3</v>
      </c>
      <c r="BZ6" s="395"/>
      <c r="CA6" s="397">
        <v>0.4</v>
      </c>
      <c r="CB6" s="395" t="s">
        <v>276</v>
      </c>
      <c r="CC6" s="396">
        <v>0.3</v>
      </c>
      <c r="CD6" s="416" t="s">
        <v>276</v>
      </c>
      <c r="CE6" s="396">
        <v>0.3</v>
      </c>
      <c r="CF6" s="416" t="s">
        <v>276</v>
      </c>
      <c r="CG6" s="396">
        <v>0.3</v>
      </c>
      <c r="CH6" s="416" t="s">
        <v>276</v>
      </c>
      <c r="CI6" s="396">
        <v>0.3</v>
      </c>
      <c r="CJ6" s="416"/>
      <c r="CK6" s="396"/>
      <c r="CL6" s="416" t="s">
        <v>276</v>
      </c>
      <c r="CM6" s="396">
        <v>0.3</v>
      </c>
      <c r="CN6" s="416" t="s">
        <v>276</v>
      </c>
      <c r="CO6" s="396">
        <v>0.3</v>
      </c>
      <c r="CP6" s="416" t="s">
        <v>276</v>
      </c>
      <c r="CQ6" s="396">
        <v>0.3</v>
      </c>
      <c r="CR6" s="416" t="s">
        <v>276</v>
      </c>
      <c r="CS6" s="396">
        <v>0.3</v>
      </c>
      <c r="CT6" s="416" t="s">
        <v>276</v>
      </c>
      <c r="CU6" s="396">
        <v>1</v>
      </c>
    </row>
    <row r="7" spans="1:99" ht="11.25">
      <c r="A7" s="415">
        <v>37328</v>
      </c>
      <c r="B7" s="416"/>
      <c r="C7" s="396"/>
      <c r="D7" s="416" t="s">
        <v>276</v>
      </c>
      <c r="E7" s="396">
        <v>5</v>
      </c>
      <c r="F7" s="416" t="s">
        <v>276</v>
      </c>
      <c r="G7" s="396">
        <v>2</v>
      </c>
      <c r="H7" s="416" t="s">
        <v>276</v>
      </c>
      <c r="I7" s="396">
        <v>0.5</v>
      </c>
      <c r="J7" s="416" t="s">
        <v>276</v>
      </c>
      <c r="K7" s="396">
        <v>0.5</v>
      </c>
      <c r="L7" s="416" t="s">
        <v>276</v>
      </c>
      <c r="M7" s="396">
        <v>0.5</v>
      </c>
      <c r="N7" s="416" t="s">
        <v>276</v>
      </c>
      <c r="O7" s="396">
        <v>0.5</v>
      </c>
      <c r="P7" s="416"/>
      <c r="Q7" s="396"/>
      <c r="R7" s="416"/>
      <c r="S7" s="396"/>
      <c r="T7" s="416" t="s">
        <v>276</v>
      </c>
      <c r="U7" s="396">
        <v>0.5</v>
      </c>
      <c r="V7" s="416" t="s">
        <v>276</v>
      </c>
      <c r="W7" s="396">
        <v>0.5</v>
      </c>
      <c r="X7" s="416" t="s">
        <v>276</v>
      </c>
      <c r="Y7" s="396">
        <v>0.5</v>
      </c>
      <c r="Z7" s="395" t="s">
        <v>276</v>
      </c>
      <c r="AA7" s="396">
        <v>1</v>
      </c>
      <c r="AB7" s="395"/>
      <c r="AC7" s="397">
        <v>0.5</v>
      </c>
      <c r="AD7" s="416" t="s">
        <v>276</v>
      </c>
      <c r="AE7" s="396">
        <v>0.5</v>
      </c>
      <c r="AF7" s="416" t="s">
        <v>276</v>
      </c>
      <c r="AG7" s="396">
        <v>0.5</v>
      </c>
      <c r="AH7" s="416" t="s">
        <v>276</v>
      </c>
      <c r="AI7" s="396">
        <v>0.5</v>
      </c>
      <c r="AJ7" s="416" t="s">
        <v>276</v>
      </c>
      <c r="AK7" s="396">
        <v>0.5</v>
      </c>
      <c r="AL7" s="416"/>
      <c r="AM7" s="396"/>
      <c r="AN7" s="416" t="s">
        <v>276</v>
      </c>
      <c r="AO7" s="396">
        <v>0.5</v>
      </c>
      <c r="AP7" s="416" t="s">
        <v>276</v>
      </c>
      <c r="AQ7" s="396">
        <v>0.5</v>
      </c>
      <c r="AR7" s="416" t="s">
        <v>276</v>
      </c>
      <c r="AS7" s="396">
        <v>0.5</v>
      </c>
      <c r="AT7" s="416"/>
      <c r="AU7" s="396"/>
      <c r="AV7" s="416" t="s">
        <v>276</v>
      </c>
      <c r="AW7" s="396">
        <v>0.5</v>
      </c>
      <c r="AX7" s="416" t="s">
        <v>276</v>
      </c>
      <c r="AY7" s="396">
        <v>0.5</v>
      </c>
      <c r="AZ7" s="395" t="s">
        <v>276</v>
      </c>
      <c r="BA7" s="396">
        <v>0.5</v>
      </c>
      <c r="BB7" s="395"/>
      <c r="BC7" s="396"/>
      <c r="BD7" s="416" t="s">
        <v>276</v>
      </c>
      <c r="BE7" s="396">
        <v>0.5</v>
      </c>
      <c r="BF7" s="416" t="s">
        <v>276</v>
      </c>
      <c r="BG7" s="396">
        <v>0.5</v>
      </c>
      <c r="BH7" s="416"/>
      <c r="BI7" s="396"/>
      <c r="BJ7" s="416"/>
      <c r="BK7" s="396"/>
      <c r="BL7" s="416"/>
      <c r="BM7" s="396"/>
      <c r="BN7" s="416" t="s">
        <v>370</v>
      </c>
      <c r="BO7" s="396">
        <v>0.9</v>
      </c>
      <c r="BP7" s="416" t="s">
        <v>276</v>
      </c>
      <c r="BQ7" s="396">
        <v>0.5</v>
      </c>
      <c r="BR7" s="416"/>
      <c r="BS7" s="396"/>
      <c r="BT7" s="416"/>
      <c r="BU7" s="396"/>
      <c r="BV7" s="416" t="s">
        <v>276</v>
      </c>
      <c r="BW7" s="396">
        <v>0.5</v>
      </c>
      <c r="BX7" s="416" t="s">
        <v>276</v>
      </c>
      <c r="BY7" s="396">
        <v>0.5</v>
      </c>
      <c r="BZ7" s="395" t="s">
        <v>276</v>
      </c>
      <c r="CA7" s="396">
        <v>0.5</v>
      </c>
      <c r="CB7" s="395" t="s">
        <v>276</v>
      </c>
      <c r="CC7" s="396">
        <v>0.5</v>
      </c>
      <c r="CD7" s="416" t="s">
        <v>276</v>
      </c>
      <c r="CE7" s="396">
        <v>0.5</v>
      </c>
      <c r="CF7" s="416" t="s">
        <v>276</v>
      </c>
      <c r="CG7" s="396">
        <v>0.5</v>
      </c>
      <c r="CH7" s="416" t="s">
        <v>276</v>
      </c>
      <c r="CI7" s="396">
        <v>0.5</v>
      </c>
      <c r="CJ7" s="416"/>
      <c r="CK7" s="396"/>
      <c r="CL7" s="416" t="s">
        <v>276</v>
      </c>
      <c r="CM7" s="396">
        <v>0.5</v>
      </c>
      <c r="CN7" s="416" t="s">
        <v>276</v>
      </c>
      <c r="CO7" s="396">
        <v>0.5</v>
      </c>
      <c r="CP7" s="416" t="s">
        <v>276</v>
      </c>
      <c r="CQ7" s="396">
        <v>0.5</v>
      </c>
      <c r="CR7" s="416" t="s">
        <v>276</v>
      </c>
      <c r="CS7" s="396">
        <v>0.5</v>
      </c>
      <c r="CT7" s="416" t="s">
        <v>276</v>
      </c>
      <c r="CU7" s="396">
        <v>1</v>
      </c>
    </row>
    <row r="8" spans="1:99" ht="11.25">
      <c r="A8" s="415">
        <v>37518</v>
      </c>
      <c r="B8" s="416"/>
      <c r="C8" s="396"/>
      <c r="D8" s="416" t="s">
        <v>276</v>
      </c>
      <c r="E8" s="396">
        <v>5</v>
      </c>
      <c r="F8" s="416" t="s">
        <v>276</v>
      </c>
      <c r="G8" s="396">
        <v>2</v>
      </c>
      <c r="H8" s="416" t="s">
        <v>276</v>
      </c>
      <c r="I8" s="396">
        <v>0.5</v>
      </c>
      <c r="J8" s="416"/>
      <c r="K8" s="397">
        <v>1.1</v>
      </c>
      <c r="L8" s="416"/>
      <c r="M8" s="397">
        <v>17</v>
      </c>
      <c r="N8" s="416" t="s">
        <v>276</v>
      </c>
      <c r="O8" s="396">
        <v>0.5</v>
      </c>
      <c r="P8" s="416"/>
      <c r="Q8" s="396"/>
      <c r="R8" s="416"/>
      <c r="S8" s="396"/>
      <c r="T8" s="416" t="s">
        <v>276</v>
      </c>
      <c r="U8" s="396">
        <v>0.5</v>
      </c>
      <c r="V8" s="416" t="s">
        <v>276</v>
      </c>
      <c r="W8" s="396">
        <v>0.5</v>
      </c>
      <c r="X8" s="416" t="s">
        <v>276</v>
      </c>
      <c r="Y8" s="396">
        <v>0.5</v>
      </c>
      <c r="Z8" s="395" t="s">
        <v>276</v>
      </c>
      <c r="AA8" s="396">
        <v>1</v>
      </c>
      <c r="AB8" s="395" t="s">
        <v>370</v>
      </c>
      <c r="AC8" s="396">
        <v>0.4</v>
      </c>
      <c r="AD8" s="416" t="s">
        <v>276</v>
      </c>
      <c r="AE8" s="396">
        <v>0.5</v>
      </c>
      <c r="AF8" s="416"/>
      <c r="AG8" s="397">
        <v>2.9</v>
      </c>
      <c r="AH8" s="416" t="s">
        <v>276</v>
      </c>
      <c r="AI8" s="396">
        <v>0.5</v>
      </c>
      <c r="AJ8" s="416" t="s">
        <v>276</v>
      </c>
      <c r="AK8" s="396">
        <v>0.5</v>
      </c>
      <c r="AL8" s="416"/>
      <c r="AM8" s="397">
        <v>0.5</v>
      </c>
      <c r="AN8" s="416" t="s">
        <v>276</v>
      </c>
      <c r="AO8" s="396">
        <v>0.5</v>
      </c>
      <c r="AP8" s="416" t="s">
        <v>276</v>
      </c>
      <c r="AQ8" s="396">
        <v>0.5</v>
      </c>
      <c r="AR8" s="416" t="s">
        <v>276</v>
      </c>
      <c r="AS8" s="396">
        <v>0.5</v>
      </c>
      <c r="AT8" s="416"/>
      <c r="AU8" s="396"/>
      <c r="AV8" s="416" t="s">
        <v>276</v>
      </c>
      <c r="AW8" s="396">
        <v>0.5</v>
      </c>
      <c r="AX8" s="416" t="s">
        <v>276</v>
      </c>
      <c r="AY8" s="396">
        <v>0.5</v>
      </c>
      <c r="AZ8" s="395" t="s">
        <v>276</v>
      </c>
      <c r="BA8" s="396">
        <v>0.5</v>
      </c>
      <c r="BB8" s="395" t="s">
        <v>276</v>
      </c>
      <c r="BC8" s="396">
        <v>0.5</v>
      </c>
      <c r="BD8" s="416" t="s">
        <v>276</v>
      </c>
      <c r="BE8" s="396">
        <v>0.5</v>
      </c>
      <c r="BF8" s="416" t="s">
        <v>276</v>
      </c>
      <c r="BG8" s="396">
        <v>0.5</v>
      </c>
      <c r="BH8" s="416"/>
      <c r="BI8" s="396"/>
      <c r="BJ8" s="416"/>
      <c r="BK8" s="396"/>
      <c r="BL8" s="416"/>
      <c r="BM8" s="396"/>
      <c r="BN8" s="416" t="s">
        <v>370</v>
      </c>
      <c r="BO8" s="396">
        <v>0.9</v>
      </c>
      <c r="BP8" s="416" t="s">
        <v>276</v>
      </c>
      <c r="BQ8" s="396">
        <v>0.5</v>
      </c>
      <c r="BR8" s="416"/>
      <c r="BS8" s="396"/>
      <c r="BT8" s="416"/>
      <c r="BU8" s="396"/>
      <c r="BV8" s="416" t="s">
        <v>276</v>
      </c>
      <c r="BW8" s="396">
        <v>0.5</v>
      </c>
      <c r="BX8" s="416" t="s">
        <v>276</v>
      </c>
      <c r="BY8" s="396">
        <v>0.5</v>
      </c>
      <c r="BZ8" s="395" t="s">
        <v>276</v>
      </c>
      <c r="CA8" s="396">
        <v>0.5</v>
      </c>
      <c r="CB8" s="395" t="s">
        <v>276</v>
      </c>
      <c r="CC8" s="396">
        <v>0.5</v>
      </c>
      <c r="CD8" s="416" t="s">
        <v>276</v>
      </c>
      <c r="CE8" s="396">
        <v>0.5</v>
      </c>
      <c r="CF8" s="416" t="s">
        <v>276</v>
      </c>
      <c r="CG8" s="396">
        <v>0.5</v>
      </c>
      <c r="CH8" s="416" t="s">
        <v>276</v>
      </c>
      <c r="CI8" s="396">
        <v>0.5</v>
      </c>
      <c r="CJ8" s="416"/>
      <c r="CK8" s="396"/>
      <c r="CL8" s="416" t="s">
        <v>276</v>
      </c>
      <c r="CM8" s="396">
        <v>0.5</v>
      </c>
      <c r="CN8" s="416" t="s">
        <v>276</v>
      </c>
      <c r="CO8" s="396">
        <v>0.5</v>
      </c>
      <c r="CP8" s="416" t="s">
        <v>276</v>
      </c>
      <c r="CQ8" s="396">
        <v>0.5</v>
      </c>
      <c r="CR8" s="416" t="s">
        <v>276</v>
      </c>
      <c r="CS8" s="396">
        <v>0.5</v>
      </c>
      <c r="CT8" s="416" t="s">
        <v>276</v>
      </c>
      <c r="CU8" s="396">
        <v>1</v>
      </c>
    </row>
    <row r="9" spans="1:99" ht="11.25" hidden="1">
      <c r="A9" s="415"/>
      <c r="B9" s="416"/>
      <c r="C9" s="396"/>
      <c r="D9" s="416"/>
      <c r="E9" s="396"/>
      <c r="F9" s="416"/>
      <c r="G9" s="396"/>
      <c r="H9" s="416"/>
      <c r="I9" s="396"/>
      <c r="J9" s="416"/>
      <c r="K9" s="396"/>
      <c r="L9" s="416"/>
      <c r="M9" s="396"/>
      <c r="N9" s="416"/>
      <c r="O9" s="396"/>
      <c r="P9" s="416"/>
      <c r="Q9" s="396"/>
      <c r="R9" s="416"/>
      <c r="S9" s="396"/>
      <c r="T9" s="416"/>
      <c r="U9" s="396"/>
      <c r="V9" s="416"/>
      <c r="W9" s="396"/>
      <c r="X9" s="416"/>
      <c r="Y9" s="396"/>
      <c r="Z9" s="395"/>
      <c r="AA9" s="396"/>
      <c r="AB9" s="395"/>
      <c r="AC9" s="396"/>
      <c r="AD9" s="416"/>
      <c r="AE9" s="396"/>
      <c r="AF9" s="416"/>
      <c r="AG9" s="396"/>
      <c r="AH9" s="416"/>
      <c r="AI9" s="396"/>
      <c r="AJ9" s="416"/>
      <c r="AK9" s="396"/>
      <c r="AL9" s="416"/>
      <c r="AM9" s="396"/>
      <c r="AN9" s="416"/>
      <c r="AO9" s="396"/>
      <c r="AP9" s="416"/>
      <c r="AQ9" s="396"/>
      <c r="AR9" s="416"/>
      <c r="AS9" s="396"/>
      <c r="AT9" s="416"/>
      <c r="AU9" s="396"/>
      <c r="AV9" s="416"/>
      <c r="AW9" s="396"/>
      <c r="AX9" s="416"/>
      <c r="AY9" s="396"/>
      <c r="AZ9" s="395"/>
      <c r="BA9" s="396"/>
      <c r="BB9" s="395"/>
      <c r="BC9" s="396"/>
      <c r="BD9" s="416"/>
      <c r="BE9" s="396"/>
      <c r="BF9" s="416"/>
      <c r="BG9" s="396"/>
      <c r="BH9" s="416"/>
      <c r="BI9" s="396"/>
      <c r="BJ9" s="416"/>
      <c r="BK9" s="396"/>
      <c r="BL9" s="416"/>
      <c r="BM9" s="396"/>
      <c r="BN9" s="416"/>
      <c r="BO9" s="396"/>
      <c r="BP9" s="416"/>
      <c r="BQ9" s="396"/>
      <c r="BR9" s="416"/>
      <c r="BS9" s="396"/>
      <c r="BT9" s="416"/>
      <c r="BU9" s="396"/>
      <c r="BV9" s="416"/>
      <c r="BW9" s="396"/>
      <c r="BX9" s="416"/>
      <c r="BY9" s="396"/>
      <c r="BZ9" s="395"/>
      <c r="CA9" s="396"/>
      <c r="CB9" s="395"/>
      <c r="CC9" s="396"/>
      <c r="CD9" s="416"/>
      <c r="CE9" s="396"/>
      <c r="CF9" s="416"/>
      <c r="CG9" s="396"/>
      <c r="CH9" s="416"/>
      <c r="CI9" s="396"/>
      <c r="CJ9" s="416"/>
      <c r="CK9" s="396"/>
      <c r="CL9" s="416"/>
      <c r="CM9" s="396"/>
      <c r="CN9" s="416"/>
      <c r="CO9" s="396"/>
      <c r="CP9" s="416"/>
      <c r="CQ9" s="396"/>
      <c r="CR9" s="416"/>
      <c r="CS9" s="396"/>
      <c r="CT9" s="416"/>
      <c r="CU9" s="396"/>
    </row>
    <row r="10" spans="1:99" ht="11.25" hidden="1">
      <c r="A10" s="415" t="s">
        <v>321</v>
      </c>
      <c r="B10" s="416"/>
      <c r="C10" s="396">
        <f>MIN(C3:C8)</f>
        <v>0</v>
      </c>
      <c r="D10" s="416"/>
      <c r="E10" s="396">
        <f>MIN(E3:E8)</f>
        <v>3</v>
      </c>
      <c r="F10" s="416"/>
      <c r="G10" s="396">
        <f>MIN(G3:G8)</f>
        <v>1</v>
      </c>
      <c r="H10" s="416"/>
      <c r="I10" s="396">
        <f>MIN(I3:I8)</f>
        <v>0.3</v>
      </c>
      <c r="J10" s="416"/>
      <c r="K10" s="396">
        <f>MIN(K3:K8)</f>
        <v>0.3</v>
      </c>
      <c r="L10" s="416"/>
      <c r="M10" s="396">
        <f>MIN(M3:M8)</f>
        <v>0.3</v>
      </c>
      <c r="N10" s="416"/>
      <c r="O10" s="396">
        <f>MIN(O3:O8)</f>
        <v>0.3</v>
      </c>
      <c r="P10" s="416"/>
      <c r="Q10" s="396">
        <f>MIN(Q3:Q8)</f>
        <v>0</v>
      </c>
      <c r="R10" s="416"/>
      <c r="S10" s="396">
        <f>MIN(S3:S8)</f>
        <v>0</v>
      </c>
      <c r="T10" s="416"/>
      <c r="U10" s="396">
        <f>MIN(U3:U8)</f>
        <v>0.3</v>
      </c>
      <c r="V10" s="416"/>
      <c r="W10" s="396">
        <f>MIN(W3:W8)</f>
        <v>0.3</v>
      </c>
      <c r="X10" s="416"/>
      <c r="Y10" s="396">
        <f>MIN(Y3:Y8)</f>
        <v>0.3</v>
      </c>
      <c r="Z10" s="395"/>
      <c r="AA10" s="396">
        <f>MIN(AA3:AA8)</f>
        <v>1</v>
      </c>
      <c r="AB10" s="395"/>
      <c r="AC10" s="396">
        <f>MIN(AC3:AC8)</f>
        <v>0.4</v>
      </c>
      <c r="AD10" s="416"/>
      <c r="AE10" s="396">
        <f>MIN(AE3:AE8)</f>
        <v>0.4</v>
      </c>
      <c r="AF10" s="416"/>
      <c r="AG10" s="396">
        <f>MIN(AG3:AG8)</f>
        <v>0.3</v>
      </c>
      <c r="AH10" s="416"/>
      <c r="AI10" s="396">
        <f>MIN(AI3:AI8)</f>
        <v>0.3</v>
      </c>
      <c r="AJ10" s="416"/>
      <c r="AK10" s="396">
        <f>MIN(AK3:AK8)</f>
        <v>0.3</v>
      </c>
      <c r="AL10" s="416"/>
      <c r="AM10" s="396">
        <f>MIN(AM3:AM8)</f>
        <v>0.5</v>
      </c>
      <c r="AN10" s="416"/>
      <c r="AO10" s="396">
        <f>MIN(AO3:AO8)</f>
        <v>0.3</v>
      </c>
      <c r="AP10" s="416"/>
      <c r="AQ10" s="396">
        <f>MIN(AQ3:AQ8)</f>
        <v>0.3</v>
      </c>
      <c r="AR10" s="416"/>
      <c r="AS10" s="396">
        <f>MIN(AS3:AS8)</f>
        <v>0.3</v>
      </c>
      <c r="AT10" s="416"/>
      <c r="AU10" s="396">
        <f>MIN(AU3:AU8)</f>
        <v>0</v>
      </c>
      <c r="AV10" s="416"/>
      <c r="AW10" s="396">
        <f>MIN(AW3:AW8)</f>
        <v>0.3</v>
      </c>
      <c r="AX10" s="416"/>
      <c r="AY10" s="396">
        <f>MIN(AY3:AY8)</f>
        <v>0.3</v>
      </c>
      <c r="AZ10" s="395"/>
      <c r="BA10" s="396">
        <f>MIN(BA3:BA8)</f>
        <v>0.3</v>
      </c>
      <c r="BB10" s="395"/>
      <c r="BC10" s="396">
        <f>MIN(BC3:BC8)</f>
        <v>0.3</v>
      </c>
      <c r="BD10" s="416"/>
      <c r="BE10" s="396">
        <f>MIN(BE3:BE8)</f>
        <v>0.3</v>
      </c>
      <c r="BF10" s="416"/>
      <c r="BG10" s="396">
        <f>MIN(BG3:BG8)</f>
        <v>0.3</v>
      </c>
      <c r="BH10" s="416"/>
      <c r="BI10" s="396">
        <f>MIN(BI3:BI8)</f>
        <v>0</v>
      </c>
      <c r="BJ10" s="416"/>
      <c r="BK10" s="396">
        <f>MIN(BK3:BK8)</f>
        <v>0</v>
      </c>
      <c r="BL10" s="416"/>
      <c r="BM10" s="396">
        <f>MIN(BM3:BM8)</f>
        <v>0</v>
      </c>
      <c r="BN10" s="416"/>
      <c r="BO10" s="396">
        <f>MIN(BO3:BO8)</f>
        <v>0.5</v>
      </c>
      <c r="BP10" s="416"/>
      <c r="BQ10" s="396">
        <f>MIN(BQ3:BQ8)</f>
        <v>0.3</v>
      </c>
      <c r="BR10" s="416"/>
      <c r="BS10" s="396">
        <f>MIN(BS3:BS8)</f>
        <v>0</v>
      </c>
      <c r="BT10" s="416"/>
      <c r="BU10" s="396">
        <f>MIN(BU3:BU8)</f>
        <v>0</v>
      </c>
      <c r="BV10" s="416"/>
      <c r="BW10" s="396">
        <f>MIN(BW3:BW8)</f>
        <v>0.3</v>
      </c>
      <c r="BX10" s="416"/>
      <c r="BY10" s="396">
        <f>MIN(BY3:BY8)</f>
        <v>0.3</v>
      </c>
      <c r="BZ10" s="395"/>
      <c r="CA10" s="396">
        <f>MIN(CA3:CA8)</f>
        <v>0.4</v>
      </c>
      <c r="CB10" s="395"/>
      <c r="CC10" s="396">
        <f>MIN(CC3:CC8)</f>
        <v>0.3</v>
      </c>
      <c r="CD10" s="416"/>
      <c r="CE10" s="396">
        <f>MIN(CE3:CE8)</f>
        <v>0.3</v>
      </c>
      <c r="CF10" s="416"/>
      <c r="CG10" s="396">
        <f>MIN(CG3:CG8)</f>
        <v>0.3</v>
      </c>
      <c r="CH10" s="416"/>
      <c r="CI10" s="396">
        <f>MIN(CI3:CI8)</f>
        <v>0.3</v>
      </c>
      <c r="CJ10" s="416"/>
      <c r="CK10" s="396">
        <f>MIN(CK3:CK8)</f>
        <v>0</v>
      </c>
      <c r="CL10" s="416"/>
      <c r="CM10" s="396">
        <f>MIN(CM3:CM8)</f>
        <v>0.3</v>
      </c>
      <c r="CN10" s="416"/>
      <c r="CO10" s="396">
        <f>MIN(CO3:CO8)</f>
        <v>0.3</v>
      </c>
      <c r="CP10" s="416"/>
      <c r="CQ10" s="396">
        <f>MIN(CQ3:CQ8)</f>
        <v>0.3</v>
      </c>
      <c r="CR10" s="416"/>
      <c r="CS10" s="396">
        <f>MIN(CS3:CS8)</f>
        <v>0.3</v>
      </c>
      <c r="CT10" s="416"/>
      <c r="CU10" s="396">
        <f>MIN(CU3:CU8)</f>
        <v>1</v>
      </c>
    </row>
    <row r="11" spans="1:99" ht="11.25" hidden="1">
      <c r="A11" s="415" t="s">
        <v>322</v>
      </c>
      <c r="B11" s="416"/>
      <c r="C11" s="396">
        <f>MAX(C3:C8)</f>
        <v>0</v>
      </c>
      <c r="D11" s="416"/>
      <c r="E11" s="396">
        <f>MAX(E3:E8)</f>
        <v>5</v>
      </c>
      <c r="F11" s="416"/>
      <c r="G11" s="396">
        <f>MAX(G3:G8)</f>
        <v>2</v>
      </c>
      <c r="H11" s="416"/>
      <c r="I11" s="396">
        <f>MAX(I3:I8)</f>
        <v>0.5</v>
      </c>
      <c r="J11" s="416"/>
      <c r="K11" s="396">
        <f>MAX(K3:K8)</f>
        <v>1.1</v>
      </c>
      <c r="L11" s="416"/>
      <c r="M11" s="396">
        <f>MAX(M3:M8)</f>
        <v>17</v>
      </c>
      <c r="N11" s="416"/>
      <c r="O11" s="396">
        <f>MAX(O3:O8)</f>
        <v>1.7</v>
      </c>
      <c r="P11" s="416"/>
      <c r="Q11" s="396">
        <f>MAX(Q3:Q8)</f>
        <v>0</v>
      </c>
      <c r="R11" s="416"/>
      <c r="S11" s="396">
        <f>MAX(S3:S8)</f>
        <v>0</v>
      </c>
      <c r="T11" s="416"/>
      <c r="U11" s="396">
        <f>MAX(U3:U8)</f>
        <v>0.5</v>
      </c>
      <c r="V11" s="416"/>
      <c r="W11" s="396">
        <f>MAX(W3:W8)</f>
        <v>0.5</v>
      </c>
      <c r="X11" s="416"/>
      <c r="Y11" s="396">
        <f>MAX(Y3:Y8)</f>
        <v>0.5</v>
      </c>
      <c r="Z11" s="395"/>
      <c r="AA11" s="396">
        <f>MAX(AA3:AA8)</f>
        <v>1</v>
      </c>
      <c r="AB11" s="395"/>
      <c r="AC11" s="396">
        <f>MAX(AC3:AC8)</f>
        <v>0.8</v>
      </c>
      <c r="AD11" s="416"/>
      <c r="AE11" s="396">
        <f>MAX(AE3:AE8)</f>
        <v>0.7</v>
      </c>
      <c r="AF11" s="416"/>
      <c r="AG11" s="396">
        <f>MAX(AG3:AG8)</f>
        <v>2.9</v>
      </c>
      <c r="AH11" s="416"/>
      <c r="AI11" s="396">
        <f>MAX(AI3:AI8)</f>
        <v>0.5</v>
      </c>
      <c r="AJ11" s="416"/>
      <c r="AK11" s="396">
        <f>MAX(AK3:AK8)</f>
        <v>0.5</v>
      </c>
      <c r="AL11" s="416"/>
      <c r="AM11" s="396">
        <f>MAX(AM3:AM8)</f>
        <v>0.7</v>
      </c>
      <c r="AN11" s="416"/>
      <c r="AO11" s="396">
        <f>MAX(AO3:AO8)</f>
        <v>0.5</v>
      </c>
      <c r="AP11" s="416"/>
      <c r="AQ11" s="396">
        <f>MAX(AQ3:AQ8)</f>
        <v>0.5</v>
      </c>
      <c r="AR11" s="416"/>
      <c r="AS11" s="396">
        <f>MAX(AS3:AS8)</f>
        <v>0.5</v>
      </c>
      <c r="AT11" s="416"/>
      <c r="AU11" s="396">
        <f>MAX(AU3:AU8)</f>
        <v>0</v>
      </c>
      <c r="AV11" s="416"/>
      <c r="AW11" s="396">
        <f>MAX(AW3:AW8)</f>
        <v>0.5</v>
      </c>
      <c r="AX11" s="416"/>
      <c r="AY11" s="396">
        <f>MAX(AY3:AY8)</f>
        <v>0.5</v>
      </c>
      <c r="AZ11" s="395"/>
      <c r="BA11" s="396">
        <f>MAX(BA3:BA8)</f>
        <v>0.5</v>
      </c>
      <c r="BB11" s="395"/>
      <c r="BC11" s="396">
        <f>MAX(BC3:BC8)</f>
        <v>0.5</v>
      </c>
      <c r="BD11" s="416"/>
      <c r="BE11" s="396">
        <f>MAX(BE3:BE8)</f>
        <v>0.5</v>
      </c>
      <c r="BF11" s="416"/>
      <c r="BG11" s="396">
        <f>MAX(BG3:BG8)</f>
        <v>0.5</v>
      </c>
      <c r="BH11" s="416"/>
      <c r="BI11" s="396">
        <f>MAX(BI3:BI8)</f>
        <v>0</v>
      </c>
      <c r="BJ11" s="416"/>
      <c r="BK11" s="396">
        <f>MAX(BK3:BK8)</f>
        <v>0</v>
      </c>
      <c r="BL11" s="416"/>
      <c r="BM11" s="396">
        <f>MAX(BM3:BM8)</f>
        <v>0</v>
      </c>
      <c r="BN11" s="416"/>
      <c r="BO11" s="396">
        <f>MAX(BO3:BO8)</f>
        <v>3</v>
      </c>
      <c r="BP11" s="416"/>
      <c r="BQ11" s="396">
        <f>MAX(BQ3:BQ8)</f>
        <v>0.5</v>
      </c>
      <c r="BR11" s="416"/>
      <c r="BS11" s="396">
        <f>MAX(BS3:BS8)</f>
        <v>0</v>
      </c>
      <c r="BT11" s="416"/>
      <c r="BU11" s="396">
        <f>MAX(BU3:BU8)</f>
        <v>0</v>
      </c>
      <c r="BV11" s="416"/>
      <c r="BW11" s="396">
        <f>MAX(BW3:BW8)</f>
        <v>3</v>
      </c>
      <c r="BX11" s="416"/>
      <c r="BY11" s="396">
        <f>MAX(BY3:BY8)</f>
        <v>0.5</v>
      </c>
      <c r="BZ11" s="395"/>
      <c r="CA11" s="396">
        <f>MAX(CA3:CA8)</f>
        <v>0.7</v>
      </c>
      <c r="CB11" s="395"/>
      <c r="CC11" s="396">
        <f>MAX(CC3:CC8)</f>
        <v>0.5</v>
      </c>
      <c r="CD11" s="416"/>
      <c r="CE11" s="396">
        <f>MAX(CE3:CE8)</f>
        <v>0.5</v>
      </c>
      <c r="CF11" s="416"/>
      <c r="CG11" s="396">
        <f>MAX(CG3:CG8)</f>
        <v>0.5</v>
      </c>
      <c r="CH11" s="416"/>
      <c r="CI11" s="396">
        <f>MAX(CI3:CI8)</f>
        <v>0.5</v>
      </c>
      <c r="CJ11" s="416"/>
      <c r="CK11" s="396">
        <f>MAX(CK3:CK8)</f>
        <v>0</v>
      </c>
      <c r="CL11" s="416"/>
      <c r="CM11" s="396">
        <f>MAX(CM3:CM8)</f>
        <v>0.5</v>
      </c>
      <c r="CN11" s="416"/>
      <c r="CO11" s="396">
        <f>MAX(CO3:CO8)</f>
        <v>0.5</v>
      </c>
      <c r="CP11" s="416"/>
      <c r="CQ11" s="396">
        <f>MAX(CQ3:CQ8)</f>
        <v>0.5</v>
      </c>
      <c r="CR11" s="416"/>
      <c r="CS11" s="396">
        <f>MAX(CS3:CS8)</f>
        <v>0.5</v>
      </c>
      <c r="CT11" s="416"/>
      <c r="CU11" s="396">
        <f>MAX(CU3:CU8)</f>
        <v>1</v>
      </c>
    </row>
    <row r="12" spans="1:99" ht="11.25" hidden="1">
      <c r="A12" s="415" t="s">
        <v>323</v>
      </c>
      <c r="B12" s="416"/>
      <c r="C12" s="396" t="str">
        <f>IF(SUM(C3:C8)=0,"NA",AVERAGE(C3:C8))</f>
        <v>NA</v>
      </c>
      <c r="D12" s="416"/>
      <c r="E12" s="396">
        <f>AVERAGE(E3:E8)</f>
        <v>4.333333333333333</v>
      </c>
      <c r="F12" s="416"/>
      <c r="G12" s="396">
        <f>AVERAGE(G3:G8)</f>
        <v>1.6666666666666667</v>
      </c>
      <c r="H12" s="416"/>
      <c r="I12" s="396">
        <f>AVERAGE(I3:I8)</f>
        <v>0.4666666666666666</v>
      </c>
      <c r="J12" s="416"/>
      <c r="K12" s="396">
        <f>AVERAGE(K3:K8)</f>
        <v>0.5666666666666667</v>
      </c>
      <c r="L12" s="416"/>
      <c r="M12" s="396">
        <f>AVERAGE(M3:M8)</f>
        <v>3.216666666666667</v>
      </c>
      <c r="N12" s="416"/>
      <c r="O12" s="396">
        <f>AVERAGE(O3:O8)</f>
        <v>0.7333333333333334</v>
      </c>
      <c r="P12" s="416"/>
      <c r="Q12" s="396" t="str">
        <f>IF(SUM(Q3:Q8)=0,"NA",AVERAGE(Q3:Q8))</f>
        <v>NA</v>
      </c>
      <c r="R12" s="416"/>
      <c r="S12" s="396" t="str">
        <f>IF(SUM(S3:S8)=0,"NA",AVERAGE(S3:S8))</f>
        <v>NA</v>
      </c>
      <c r="T12" s="416"/>
      <c r="U12" s="396">
        <f>AVERAGE(U3:U8)</f>
        <v>0.4666666666666666</v>
      </c>
      <c r="V12" s="416"/>
      <c r="W12" s="396">
        <f>AVERAGE(W3:W8)</f>
        <v>0.4666666666666666</v>
      </c>
      <c r="X12" s="416"/>
      <c r="Y12" s="396">
        <f>AVERAGE(Y3:Y8)</f>
        <v>0.4666666666666666</v>
      </c>
      <c r="Z12" s="395"/>
      <c r="AA12" s="396">
        <f>AVERAGE(AA3:AA8)</f>
        <v>1</v>
      </c>
      <c r="AB12" s="395"/>
      <c r="AC12" s="396">
        <f>AVERAGE(AC3:AC8)</f>
        <v>0.6</v>
      </c>
      <c r="AD12" s="416"/>
      <c r="AE12" s="396">
        <f>AVERAGE(AE3:AE8)</f>
        <v>0.5166666666666667</v>
      </c>
      <c r="AF12" s="416"/>
      <c r="AG12" s="396">
        <f>AVERAGE(AG3:AG8)</f>
        <v>0.8666666666666666</v>
      </c>
      <c r="AH12" s="416"/>
      <c r="AI12" s="396">
        <f>AVERAGE(AI3:AI8)</f>
        <v>0.4666666666666666</v>
      </c>
      <c r="AJ12" s="416"/>
      <c r="AK12" s="396">
        <f>AVERAGE(AK3:AK8)</f>
        <v>0.4666666666666666</v>
      </c>
      <c r="AL12" s="416"/>
      <c r="AM12" s="396">
        <f>AVERAGE(AM3:AM8)</f>
        <v>0.54</v>
      </c>
      <c r="AN12" s="416"/>
      <c r="AO12" s="396">
        <f>AVERAGE(AO3:AO8)</f>
        <v>0.4666666666666666</v>
      </c>
      <c r="AP12" s="416"/>
      <c r="AQ12" s="396">
        <f>AVERAGE(AQ3:AQ8)</f>
        <v>0.4666666666666666</v>
      </c>
      <c r="AR12" s="416"/>
      <c r="AS12" s="396">
        <f>AVERAGE(AS3:AS8)</f>
        <v>0.4666666666666666</v>
      </c>
      <c r="AT12" s="416"/>
      <c r="AU12" s="396" t="str">
        <f>IF(SUM(AU3:AU8)=0,"NA",AVERAGE(AU3:AU8))</f>
        <v>NA</v>
      </c>
      <c r="AV12" s="416"/>
      <c r="AW12" s="396">
        <f>AVERAGE(AW3:AW8)</f>
        <v>0.4666666666666666</v>
      </c>
      <c r="AX12" s="416"/>
      <c r="AY12" s="396">
        <f>AVERAGE(AY3:AY8)</f>
        <v>0.4666666666666666</v>
      </c>
      <c r="AZ12" s="395"/>
      <c r="BA12" s="396">
        <f>AVERAGE(BA3:BA8)</f>
        <v>0.4666666666666666</v>
      </c>
      <c r="BB12" s="395"/>
      <c r="BC12" s="396">
        <f>AVERAGE(BC3:BC8)</f>
        <v>0.45999999999999996</v>
      </c>
      <c r="BD12" s="416"/>
      <c r="BE12" s="396">
        <f>AVERAGE(BE3:BE8)</f>
        <v>0.4666666666666666</v>
      </c>
      <c r="BF12" s="416"/>
      <c r="BG12" s="396">
        <f>AVERAGE(BG3:BG8)</f>
        <v>0.4666666666666666</v>
      </c>
      <c r="BH12" s="416"/>
      <c r="BI12" s="396" t="str">
        <f>IF(SUM(BI3:BI8)=0,"NA",AVERAGE(BI3:BI8))</f>
        <v>NA</v>
      </c>
      <c r="BJ12" s="416"/>
      <c r="BK12" s="396" t="str">
        <f>IF(SUM(BK3:BK8)=0,"NA",AVERAGE(BK3:BK8))</f>
        <v>NA</v>
      </c>
      <c r="BL12" s="416"/>
      <c r="BM12" s="396" t="str">
        <f>IF(SUM(BM3:BM8)=0,"NA",AVERAGE(BM3:BM8))</f>
        <v>NA</v>
      </c>
      <c r="BN12" s="416"/>
      <c r="BO12" s="396">
        <f>AVERAGE(BO3:BO8)</f>
        <v>1.7166666666666668</v>
      </c>
      <c r="BP12" s="416"/>
      <c r="BQ12" s="396">
        <f>AVERAGE(BQ3:BQ8)</f>
        <v>0.4666666666666666</v>
      </c>
      <c r="BR12" s="416"/>
      <c r="BS12" s="396" t="str">
        <f>IF(SUM(BS3:BS8)=0,"NA",AVERAGE(BS3:BS8))</f>
        <v>NA</v>
      </c>
      <c r="BT12" s="416"/>
      <c r="BU12" s="396" t="str">
        <f>IF(SUM(BU3:BU8)=0,"NA",AVERAGE(BU3:BU8))</f>
        <v>NA</v>
      </c>
      <c r="BV12" s="416"/>
      <c r="BW12" s="396">
        <f>AVERAGE(BW3:BW8)</f>
        <v>0.8833333333333333</v>
      </c>
      <c r="BX12" s="416"/>
      <c r="BY12" s="396">
        <f>AVERAGE(BY3:BY8)</f>
        <v>0.4666666666666666</v>
      </c>
      <c r="BZ12" s="395"/>
      <c r="CA12" s="396">
        <f>AVERAGE(CA3:CA8)</f>
        <v>0.5333333333333333</v>
      </c>
      <c r="CB12" s="395"/>
      <c r="CC12" s="396">
        <f>AVERAGE(CC3:CC8)</f>
        <v>0.4666666666666666</v>
      </c>
      <c r="CD12" s="416"/>
      <c r="CE12" s="396">
        <f>AVERAGE(CE3:CE8)</f>
        <v>0.4666666666666666</v>
      </c>
      <c r="CF12" s="416"/>
      <c r="CG12" s="396">
        <f>AVERAGE(CG3:CG8)</f>
        <v>0.4666666666666666</v>
      </c>
      <c r="CH12" s="416"/>
      <c r="CI12" s="396">
        <f>AVERAGE(CI3:CI8)</f>
        <v>0.4666666666666666</v>
      </c>
      <c r="CJ12" s="416"/>
      <c r="CK12" s="396" t="str">
        <f>IF(SUM(CK3:CK8)=0,"NA",AVERAGE(CK3:CK8))</f>
        <v>NA</v>
      </c>
      <c r="CL12" s="416"/>
      <c r="CM12" s="396">
        <f>AVERAGE(CM3:CM8)</f>
        <v>0.4666666666666666</v>
      </c>
      <c r="CN12" s="416"/>
      <c r="CO12" s="396">
        <f>AVERAGE(CO3:CO8)</f>
        <v>0.4666666666666666</v>
      </c>
      <c r="CP12" s="416"/>
      <c r="CQ12" s="396">
        <f>AVERAGE(CQ3:CQ8)</f>
        <v>0.4666666666666666</v>
      </c>
      <c r="CR12" s="416"/>
      <c r="CS12" s="396">
        <f>AVERAGE(CS3:CS8)</f>
        <v>0.4666666666666666</v>
      </c>
      <c r="CT12" s="416"/>
      <c r="CU12" s="396">
        <f>AVERAGE(CU3:CU8)</f>
        <v>1</v>
      </c>
    </row>
    <row r="13" spans="1:99" ht="11.25" hidden="1">
      <c r="A13" s="415" t="s">
        <v>324</v>
      </c>
      <c r="B13" s="416"/>
      <c r="C13" s="396">
        <f>COUNT(C3:C8)</f>
        <v>0</v>
      </c>
      <c r="D13" s="416"/>
      <c r="E13" s="396">
        <f>COUNT(E3:E8)</f>
        <v>3</v>
      </c>
      <c r="F13" s="416"/>
      <c r="G13" s="396">
        <f>COUNT(G3:G8)</f>
        <v>3</v>
      </c>
      <c r="H13" s="416"/>
      <c r="I13" s="396">
        <f>COUNT(I3:I8)</f>
        <v>6</v>
      </c>
      <c r="J13" s="416"/>
      <c r="K13" s="396">
        <f>COUNT(K3:K8)</f>
        <v>6</v>
      </c>
      <c r="L13" s="416"/>
      <c r="M13" s="396">
        <f>COUNT(M3:M8)</f>
        <v>6</v>
      </c>
      <c r="N13" s="416"/>
      <c r="O13" s="396">
        <f>COUNT(O3:O8)</f>
        <v>6</v>
      </c>
      <c r="P13" s="416"/>
      <c r="Q13" s="396">
        <f>COUNT(Q3:Q8)</f>
        <v>0</v>
      </c>
      <c r="R13" s="416"/>
      <c r="S13" s="396">
        <f>COUNT(S3:S8)</f>
        <v>0</v>
      </c>
      <c r="T13" s="416"/>
      <c r="U13" s="396">
        <f>COUNT(U3:U8)</f>
        <v>6</v>
      </c>
      <c r="V13" s="416"/>
      <c r="W13" s="396">
        <f>COUNT(W3:W8)</f>
        <v>6</v>
      </c>
      <c r="X13" s="416"/>
      <c r="Y13" s="396">
        <f>COUNT(Y3:Y8)</f>
        <v>6</v>
      </c>
      <c r="Z13" s="395"/>
      <c r="AA13" s="396">
        <f>COUNT(AA3:AA8)</f>
        <v>6</v>
      </c>
      <c r="AB13" s="395"/>
      <c r="AC13" s="396">
        <f>COUNT(AC3:AC8)</f>
        <v>6</v>
      </c>
      <c r="AD13" s="416"/>
      <c r="AE13" s="396">
        <f>COUNT(AE3:AE8)</f>
        <v>6</v>
      </c>
      <c r="AF13" s="416"/>
      <c r="AG13" s="396">
        <f>COUNT(AG3:AG8)</f>
        <v>6</v>
      </c>
      <c r="AH13" s="416"/>
      <c r="AI13" s="396">
        <f>COUNT(AI3:AI8)</f>
        <v>6</v>
      </c>
      <c r="AJ13" s="416"/>
      <c r="AK13" s="396">
        <f>COUNT(AK3:AK8)</f>
        <v>6</v>
      </c>
      <c r="AL13" s="416"/>
      <c r="AM13" s="396">
        <f>COUNT(AM3:AM8)</f>
        <v>5</v>
      </c>
      <c r="AN13" s="416"/>
      <c r="AO13" s="396">
        <f>COUNT(AO3:AO8)</f>
        <v>6</v>
      </c>
      <c r="AP13" s="416"/>
      <c r="AQ13" s="396">
        <f>COUNT(AQ3:AQ8)</f>
        <v>6</v>
      </c>
      <c r="AR13" s="416"/>
      <c r="AS13" s="396">
        <f>COUNT(AS3:AS8)</f>
        <v>6</v>
      </c>
      <c r="AT13" s="416"/>
      <c r="AU13" s="396">
        <f>COUNT(AU3:AU8)</f>
        <v>0</v>
      </c>
      <c r="AV13" s="416"/>
      <c r="AW13" s="396">
        <f>COUNT(AW3:AW8)</f>
        <v>6</v>
      </c>
      <c r="AX13" s="416"/>
      <c r="AY13" s="396">
        <f>COUNT(AY3:AY8)</f>
        <v>6</v>
      </c>
      <c r="AZ13" s="395"/>
      <c r="BA13" s="396">
        <f>COUNT(BA3:BA8)</f>
        <v>6</v>
      </c>
      <c r="BB13" s="395"/>
      <c r="BC13" s="396">
        <f>COUNT(BC3:BC8)</f>
        <v>5</v>
      </c>
      <c r="BD13" s="416"/>
      <c r="BE13" s="396">
        <f>COUNT(BE3:BE8)</f>
        <v>6</v>
      </c>
      <c r="BF13" s="416"/>
      <c r="BG13" s="396">
        <f>COUNT(BG3:BG8)</f>
        <v>6</v>
      </c>
      <c r="BH13" s="416"/>
      <c r="BI13" s="396">
        <f>COUNT(BI3:BI8)</f>
        <v>0</v>
      </c>
      <c r="BJ13" s="416"/>
      <c r="BK13" s="396">
        <f>COUNT(BK3:BK8)</f>
        <v>0</v>
      </c>
      <c r="BL13" s="416"/>
      <c r="BM13" s="396">
        <f>COUNT(BM3:BM8)</f>
        <v>0</v>
      </c>
      <c r="BN13" s="416"/>
      <c r="BO13" s="396">
        <f>COUNT(BO3:BO8)</f>
        <v>6</v>
      </c>
      <c r="BP13" s="416"/>
      <c r="BQ13" s="396">
        <f>COUNT(BQ3:BQ8)</f>
        <v>6</v>
      </c>
      <c r="BR13" s="416"/>
      <c r="BS13" s="396">
        <f>COUNT(BS3:BS8)</f>
        <v>0</v>
      </c>
      <c r="BT13" s="416"/>
      <c r="BU13" s="396">
        <f>COUNT(BU3:BU8)</f>
        <v>0</v>
      </c>
      <c r="BV13" s="416"/>
      <c r="BW13" s="396">
        <f>COUNT(BW3:BW8)</f>
        <v>6</v>
      </c>
      <c r="BX13" s="416"/>
      <c r="BY13" s="396">
        <f>COUNT(BY3:BY8)</f>
        <v>6</v>
      </c>
      <c r="BZ13" s="395"/>
      <c r="CA13" s="396">
        <f>COUNT(CA3:CA8)</f>
        <v>6</v>
      </c>
      <c r="CB13" s="395"/>
      <c r="CC13" s="396">
        <f>COUNT(CC3:CC8)</f>
        <v>6</v>
      </c>
      <c r="CD13" s="416"/>
      <c r="CE13" s="396">
        <f>COUNT(CE3:CE8)</f>
        <v>6</v>
      </c>
      <c r="CF13" s="416"/>
      <c r="CG13" s="396">
        <f>COUNT(CG3:CG8)</f>
        <v>6</v>
      </c>
      <c r="CH13" s="416"/>
      <c r="CI13" s="396">
        <f>COUNT(CI3:CI8)</f>
        <v>6</v>
      </c>
      <c r="CJ13" s="416"/>
      <c r="CK13" s="396">
        <f>COUNT(CK3:CK8)</f>
        <v>0</v>
      </c>
      <c r="CL13" s="416"/>
      <c r="CM13" s="396">
        <f>COUNT(CM3:CM8)</f>
        <v>6</v>
      </c>
      <c r="CN13" s="416"/>
      <c r="CO13" s="396">
        <f>COUNT(CO3:CO8)</f>
        <v>6</v>
      </c>
      <c r="CP13" s="416"/>
      <c r="CQ13" s="396">
        <f>COUNT(CQ3:CQ8)</f>
        <v>6</v>
      </c>
      <c r="CR13" s="416"/>
      <c r="CS13" s="396">
        <f>COUNT(CS3:CS8)</f>
        <v>6</v>
      </c>
      <c r="CT13" s="416"/>
      <c r="CU13" s="396">
        <f>COUNT(CU3:CU8)</f>
        <v>6</v>
      </c>
    </row>
    <row r="14" spans="1:99" ht="11.25" hidden="1">
      <c r="A14" s="417"/>
      <c r="B14" s="418"/>
      <c r="C14" s="400"/>
      <c r="D14" s="418"/>
      <c r="E14" s="400"/>
      <c r="F14" s="418"/>
      <c r="G14" s="400"/>
      <c r="H14" s="418"/>
      <c r="I14" s="400"/>
      <c r="J14" s="418"/>
      <c r="K14" s="400"/>
      <c r="L14" s="418"/>
      <c r="M14" s="400"/>
      <c r="N14" s="418"/>
      <c r="O14" s="400"/>
      <c r="P14" s="418"/>
      <c r="Q14" s="400"/>
      <c r="R14" s="418"/>
      <c r="S14" s="400"/>
      <c r="T14" s="418"/>
      <c r="U14" s="400"/>
      <c r="V14" s="418"/>
      <c r="W14" s="400"/>
      <c r="X14" s="418"/>
      <c r="Y14" s="400"/>
      <c r="Z14" s="399"/>
      <c r="AA14" s="400"/>
      <c r="AB14" s="399"/>
      <c r="AC14" s="400"/>
      <c r="AD14" s="418"/>
      <c r="AE14" s="400"/>
      <c r="AF14" s="418"/>
      <c r="AG14" s="400"/>
      <c r="AH14" s="418"/>
      <c r="AI14" s="400"/>
      <c r="AJ14" s="418"/>
      <c r="AK14" s="400"/>
      <c r="AL14" s="418"/>
      <c r="AM14" s="400"/>
      <c r="AN14" s="418"/>
      <c r="AO14" s="400"/>
      <c r="AP14" s="418"/>
      <c r="AQ14" s="400"/>
      <c r="AR14" s="418"/>
      <c r="AS14" s="400"/>
      <c r="AT14" s="418"/>
      <c r="AU14" s="400"/>
      <c r="AV14" s="418"/>
      <c r="AW14" s="400"/>
      <c r="AX14" s="418"/>
      <c r="AY14" s="400"/>
      <c r="AZ14" s="399"/>
      <c r="BA14" s="400"/>
      <c r="BB14" s="399"/>
      <c r="BC14" s="400"/>
      <c r="BD14" s="418"/>
      <c r="BE14" s="400"/>
      <c r="BF14" s="418"/>
      <c r="BG14" s="400"/>
      <c r="BH14" s="418"/>
      <c r="BI14" s="400"/>
      <c r="BJ14" s="418"/>
      <c r="BK14" s="400"/>
      <c r="BL14" s="418"/>
      <c r="BM14" s="400"/>
      <c r="BN14" s="418"/>
      <c r="BO14" s="400"/>
      <c r="BP14" s="418"/>
      <c r="BQ14" s="400"/>
      <c r="BR14" s="418"/>
      <c r="BS14" s="400"/>
      <c r="BT14" s="418"/>
      <c r="BU14" s="400"/>
      <c r="BV14" s="418"/>
      <c r="BW14" s="400"/>
      <c r="BX14" s="418"/>
      <c r="BY14" s="400"/>
      <c r="BZ14" s="399"/>
      <c r="CA14" s="400"/>
      <c r="CB14" s="399"/>
      <c r="CC14" s="400"/>
      <c r="CD14" s="418"/>
      <c r="CE14" s="400"/>
      <c r="CF14" s="418"/>
      <c r="CG14" s="400"/>
      <c r="CH14" s="418"/>
      <c r="CI14" s="400"/>
      <c r="CJ14" s="418"/>
      <c r="CK14" s="400"/>
      <c r="CL14" s="418"/>
      <c r="CM14" s="400"/>
      <c r="CN14" s="418"/>
      <c r="CO14" s="400"/>
      <c r="CP14" s="418"/>
      <c r="CQ14" s="400"/>
      <c r="CR14" s="418"/>
      <c r="CS14" s="400"/>
      <c r="CT14" s="418"/>
      <c r="CU14" s="400"/>
    </row>
    <row r="15" s="386" customFormat="1" ht="11.25">
      <c r="A15" s="401" t="s">
        <v>325</v>
      </c>
    </row>
    <row r="17" ht="11.25">
      <c r="A17" s="425" t="s">
        <v>326</v>
      </c>
    </row>
    <row r="18" spans="1:79" ht="11.25">
      <c r="A18" s="402">
        <v>36782</v>
      </c>
      <c r="H18" s="416" t="s">
        <v>276</v>
      </c>
      <c r="I18" s="396">
        <v>0.5</v>
      </c>
      <c r="AB18" s="426"/>
      <c r="AC18" s="427">
        <v>0.6</v>
      </c>
      <c r="AH18" s="426" t="s">
        <v>276</v>
      </c>
      <c r="AI18" s="396">
        <v>0.5</v>
      </c>
      <c r="AJ18" s="426" t="s">
        <v>276</v>
      </c>
      <c r="AK18" s="396">
        <v>0.5</v>
      </c>
      <c r="AL18" s="426" t="s">
        <v>276</v>
      </c>
      <c r="AM18" s="396">
        <v>0.5</v>
      </c>
      <c r="BZ18" s="426"/>
      <c r="CA18" s="427">
        <v>0.6</v>
      </c>
    </row>
    <row r="19" spans="1:79" ht="11.25">
      <c r="A19" s="402">
        <v>36799</v>
      </c>
      <c r="H19" s="416" t="s">
        <v>276</v>
      </c>
      <c r="I19" s="396">
        <v>0.5</v>
      </c>
      <c r="AB19" s="426"/>
      <c r="AC19" s="427">
        <v>0.6</v>
      </c>
      <c r="AH19" s="426" t="s">
        <v>276</v>
      </c>
      <c r="AI19" s="396">
        <v>0.5</v>
      </c>
      <c r="AJ19" s="426" t="s">
        <v>276</v>
      </c>
      <c r="AK19" s="396">
        <v>0.5</v>
      </c>
      <c r="AL19" s="426" t="s">
        <v>276</v>
      </c>
      <c r="AM19" s="396">
        <v>0.5</v>
      </c>
      <c r="BZ19" s="426"/>
      <c r="CA19" s="427">
        <v>0.6</v>
      </c>
    </row>
    <row r="20" spans="1:79" ht="11.25">
      <c r="A20" s="402">
        <v>36958</v>
      </c>
      <c r="H20" s="416" t="s">
        <v>276</v>
      </c>
      <c r="I20" s="396">
        <v>0.5</v>
      </c>
      <c r="AB20" s="426"/>
      <c r="AC20" s="427">
        <v>0.8</v>
      </c>
      <c r="AH20" s="426" t="s">
        <v>276</v>
      </c>
      <c r="AI20" s="396">
        <v>15</v>
      </c>
      <c r="AJ20" s="426" t="s">
        <v>276</v>
      </c>
      <c r="AK20" s="396">
        <v>15</v>
      </c>
      <c r="AL20" s="426" t="s">
        <v>276</v>
      </c>
      <c r="AM20" s="396">
        <v>10</v>
      </c>
      <c r="BZ20" s="426"/>
      <c r="CA20" s="427">
        <v>0.7</v>
      </c>
    </row>
    <row r="21" spans="1:79" ht="11.25">
      <c r="A21" s="402">
        <v>36981</v>
      </c>
      <c r="H21" s="416" t="s">
        <v>276</v>
      </c>
      <c r="I21" s="396">
        <v>0.5</v>
      </c>
      <c r="AB21" s="426"/>
      <c r="AC21" s="427">
        <v>0.8</v>
      </c>
      <c r="AH21" s="426" t="s">
        <v>276</v>
      </c>
      <c r="AI21" s="396">
        <v>15</v>
      </c>
      <c r="AJ21" s="426" t="s">
        <v>276</v>
      </c>
      <c r="AK21" s="396">
        <v>15</v>
      </c>
      <c r="AL21" s="426" t="s">
        <v>276</v>
      </c>
      <c r="AM21" s="396">
        <v>10</v>
      </c>
      <c r="BZ21" s="426"/>
      <c r="CA21" s="427">
        <v>0.7</v>
      </c>
    </row>
    <row r="23" spans="1:99" s="430" customFormat="1" ht="12">
      <c r="A23" s="428" t="s">
        <v>327</v>
      </c>
      <c r="B23" s="405"/>
      <c r="C23" s="429"/>
      <c r="D23" s="405"/>
      <c r="E23" s="429"/>
      <c r="F23" s="405"/>
      <c r="G23" s="429"/>
      <c r="H23" s="405"/>
      <c r="I23" s="429"/>
      <c r="J23" s="405"/>
      <c r="K23" s="429"/>
      <c r="L23" s="405"/>
      <c r="M23" s="429"/>
      <c r="N23" s="405"/>
      <c r="O23" s="429"/>
      <c r="P23" s="405"/>
      <c r="Q23" s="429"/>
      <c r="R23" s="405"/>
      <c r="S23" s="429"/>
      <c r="T23" s="405"/>
      <c r="U23" s="429"/>
      <c r="V23" s="405"/>
      <c r="W23" s="429"/>
      <c r="X23" s="405"/>
      <c r="Y23" s="429"/>
      <c r="Z23" s="405"/>
      <c r="AA23" s="429"/>
      <c r="AB23" s="405"/>
      <c r="AC23" s="429"/>
      <c r="AD23" s="405"/>
      <c r="AE23" s="429"/>
      <c r="AF23" s="405"/>
      <c r="AG23" s="429"/>
      <c r="AH23" s="405"/>
      <c r="AI23" s="429"/>
      <c r="AJ23" s="405"/>
      <c r="AK23" s="429"/>
      <c r="AL23" s="405"/>
      <c r="AM23" s="429"/>
      <c r="AN23" s="405"/>
      <c r="AO23" s="429"/>
      <c r="AP23" s="405"/>
      <c r="AQ23" s="429"/>
      <c r="AR23" s="405"/>
      <c r="AS23" s="429"/>
      <c r="AT23" s="405"/>
      <c r="AU23" s="429"/>
      <c r="AV23" s="405"/>
      <c r="AW23" s="429"/>
      <c r="AX23" s="405"/>
      <c r="AY23" s="429"/>
      <c r="AZ23" s="405"/>
      <c r="BA23" s="429"/>
      <c r="BB23" s="405"/>
      <c r="BC23" s="429"/>
      <c r="BD23" s="405"/>
      <c r="BE23" s="429"/>
      <c r="BF23" s="405"/>
      <c r="BG23" s="429"/>
      <c r="BH23" s="405"/>
      <c r="BI23" s="429"/>
      <c r="BJ23" s="405"/>
      <c r="BK23" s="429"/>
      <c r="BL23" s="405"/>
      <c r="BM23" s="429"/>
      <c r="BN23" s="405"/>
      <c r="BO23" s="429"/>
      <c r="BP23" s="405"/>
      <c r="BQ23" s="429"/>
      <c r="BR23" s="405"/>
      <c r="BS23" s="429"/>
      <c r="BT23" s="405"/>
      <c r="BU23" s="429"/>
      <c r="BV23" s="405"/>
      <c r="BW23" s="429"/>
      <c r="BX23" s="405"/>
      <c r="BY23" s="429"/>
      <c r="BZ23" s="405"/>
      <c r="CA23" s="429"/>
      <c r="CB23" s="405"/>
      <c r="CC23" s="429"/>
      <c r="CD23" s="405"/>
      <c r="CE23" s="429"/>
      <c r="CF23" s="405"/>
      <c r="CG23" s="429"/>
      <c r="CH23" s="405"/>
      <c r="CI23" s="429"/>
      <c r="CJ23" s="405"/>
      <c r="CK23" s="429"/>
      <c r="CL23" s="405"/>
      <c r="CM23" s="429"/>
      <c r="CN23" s="405"/>
      <c r="CO23" s="429"/>
      <c r="CP23" s="405"/>
      <c r="CQ23" s="429"/>
      <c r="CR23" s="405"/>
      <c r="CS23" s="429"/>
      <c r="CT23" s="405"/>
      <c r="CU23" s="429"/>
    </row>
    <row r="24" spans="1:99" s="430" customFormat="1" ht="12">
      <c r="A24" s="431" t="s">
        <v>328</v>
      </c>
      <c r="B24" s="405"/>
      <c r="C24" s="429"/>
      <c r="D24" s="405"/>
      <c r="E24" s="429" t="s">
        <v>330</v>
      </c>
      <c r="F24" s="405"/>
      <c r="G24" s="429" t="s">
        <v>330</v>
      </c>
      <c r="H24" s="405"/>
      <c r="I24" s="429" t="s">
        <v>330</v>
      </c>
      <c r="J24" s="405"/>
      <c r="K24" s="432">
        <v>1.1</v>
      </c>
      <c r="L24" s="405"/>
      <c r="M24" s="432">
        <v>17</v>
      </c>
      <c r="N24" s="405"/>
      <c r="O24" s="432">
        <v>1.7</v>
      </c>
      <c r="P24" s="405"/>
      <c r="Q24" s="429"/>
      <c r="R24" s="405"/>
      <c r="S24" s="429"/>
      <c r="T24" s="405"/>
      <c r="U24" s="429" t="s">
        <v>176</v>
      </c>
      <c r="V24" s="405"/>
      <c r="W24" s="429" t="s">
        <v>176</v>
      </c>
      <c r="X24" s="405"/>
      <c r="Y24" s="429" t="s">
        <v>176</v>
      </c>
      <c r="Z24" s="405"/>
      <c r="AA24" s="429" t="s">
        <v>176</v>
      </c>
      <c r="AB24" s="405"/>
      <c r="AC24" s="432">
        <v>0.8</v>
      </c>
      <c r="AD24" s="405"/>
      <c r="AE24" s="432">
        <v>0.7</v>
      </c>
      <c r="AF24" s="405"/>
      <c r="AG24" s="432">
        <v>2.9</v>
      </c>
      <c r="AH24" s="405"/>
      <c r="AI24" s="429" t="s">
        <v>176</v>
      </c>
      <c r="AJ24" s="405"/>
      <c r="AK24" s="429" t="s">
        <v>176</v>
      </c>
      <c r="AL24" s="405"/>
      <c r="AM24" s="432">
        <v>0.7</v>
      </c>
      <c r="AN24" s="405"/>
      <c r="AO24" s="429" t="s">
        <v>176</v>
      </c>
      <c r="AP24" s="405"/>
      <c r="AQ24" s="429" t="s">
        <v>176</v>
      </c>
      <c r="AR24" s="405"/>
      <c r="AS24" s="429" t="s">
        <v>176</v>
      </c>
      <c r="AT24" s="405"/>
      <c r="AU24" s="429"/>
      <c r="AV24" s="405"/>
      <c r="AW24" s="429" t="s">
        <v>176</v>
      </c>
      <c r="AX24" s="405"/>
      <c r="AY24" s="429" t="s">
        <v>176</v>
      </c>
      <c r="AZ24" s="405"/>
      <c r="BA24" s="429" t="s">
        <v>176</v>
      </c>
      <c r="BB24" s="405"/>
      <c r="BC24" s="429" t="s">
        <v>176</v>
      </c>
      <c r="BD24" s="405"/>
      <c r="BE24" s="429" t="s">
        <v>176</v>
      </c>
      <c r="BF24" s="405"/>
      <c r="BG24" s="429" t="s">
        <v>176</v>
      </c>
      <c r="BH24" s="405"/>
      <c r="BI24" s="429"/>
      <c r="BJ24" s="405"/>
      <c r="BK24" s="429"/>
      <c r="BL24" s="405"/>
      <c r="BM24" s="429"/>
      <c r="BN24" s="405"/>
      <c r="BO24" s="429" t="s">
        <v>176</v>
      </c>
      <c r="BP24" s="405"/>
      <c r="BQ24" s="429" t="s">
        <v>176</v>
      </c>
      <c r="BR24" s="405"/>
      <c r="BS24" s="429"/>
      <c r="BT24" s="405"/>
      <c r="BU24" s="429"/>
      <c r="BV24" s="405"/>
      <c r="BW24" s="429" t="s">
        <v>176</v>
      </c>
      <c r="BX24" s="405"/>
      <c r="BY24" s="429" t="s">
        <v>176</v>
      </c>
      <c r="BZ24" s="405"/>
      <c r="CA24" s="432">
        <v>0.7</v>
      </c>
      <c r="CB24" s="405"/>
      <c r="CC24" s="429" t="s">
        <v>176</v>
      </c>
      <c r="CD24" s="405"/>
      <c r="CE24" s="429" t="s">
        <v>176</v>
      </c>
      <c r="CF24" s="405"/>
      <c r="CG24" s="429" t="s">
        <v>176</v>
      </c>
      <c r="CH24" s="405"/>
      <c r="CI24" s="429" t="s">
        <v>176</v>
      </c>
      <c r="CJ24" s="405"/>
      <c r="CK24" s="429"/>
      <c r="CL24" s="405"/>
      <c r="CM24" s="429" t="s">
        <v>176</v>
      </c>
      <c r="CN24" s="405"/>
      <c r="CO24" s="429" t="s">
        <v>176</v>
      </c>
      <c r="CP24" s="405"/>
      <c r="CQ24" s="429" t="s">
        <v>176</v>
      </c>
      <c r="CR24" s="405"/>
      <c r="CS24" s="429" t="s">
        <v>176</v>
      </c>
      <c r="CT24" s="405"/>
      <c r="CU24" s="429" t="s">
        <v>176</v>
      </c>
    </row>
    <row r="25" spans="1:99" s="430" customFormat="1" ht="12">
      <c r="A25" s="431" t="s">
        <v>329</v>
      </c>
      <c r="B25" s="405"/>
      <c r="C25" s="429"/>
      <c r="D25" s="405" t="s">
        <v>276</v>
      </c>
      <c r="E25" s="429">
        <v>3</v>
      </c>
      <c r="F25" s="405" t="s">
        <v>276</v>
      </c>
      <c r="G25" s="429">
        <v>1</v>
      </c>
      <c r="H25" s="405" t="s">
        <v>276</v>
      </c>
      <c r="I25" s="429">
        <v>0.3</v>
      </c>
      <c r="J25" s="405"/>
      <c r="K25" s="429" t="s">
        <v>330</v>
      </c>
      <c r="L25" s="405"/>
      <c r="M25" s="429" t="s">
        <v>330</v>
      </c>
      <c r="N25" s="405"/>
      <c r="O25" s="429" t="s">
        <v>330</v>
      </c>
      <c r="P25" s="405"/>
      <c r="Q25" s="429"/>
      <c r="R25" s="405"/>
      <c r="S25" s="429"/>
      <c r="T25" s="405" t="s">
        <v>276</v>
      </c>
      <c r="U25" s="429">
        <v>0.3</v>
      </c>
      <c r="V25" s="405" t="s">
        <v>276</v>
      </c>
      <c r="W25" s="429">
        <v>0.3</v>
      </c>
      <c r="X25" s="405" t="s">
        <v>276</v>
      </c>
      <c r="Y25" s="429">
        <v>0.3</v>
      </c>
      <c r="Z25" s="405" t="s">
        <v>276</v>
      </c>
      <c r="AA25" s="429">
        <v>1</v>
      </c>
      <c r="AB25" s="405"/>
      <c r="AC25" s="429" t="s">
        <v>330</v>
      </c>
      <c r="AD25" s="405"/>
      <c r="AE25" s="429" t="s">
        <v>330</v>
      </c>
      <c r="AF25" s="405"/>
      <c r="AG25" s="429" t="s">
        <v>330</v>
      </c>
      <c r="AH25" s="405" t="s">
        <v>276</v>
      </c>
      <c r="AI25" s="429">
        <v>0.3</v>
      </c>
      <c r="AJ25" s="405" t="s">
        <v>276</v>
      </c>
      <c r="AK25" s="429">
        <v>0.3</v>
      </c>
      <c r="AL25" s="405"/>
      <c r="AM25" s="429" t="s">
        <v>330</v>
      </c>
      <c r="AN25" s="405" t="s">
        <v>276</v>
      </c>
      <c r="AO25" s="429">
        <v>0.3</v>
      </c>
      <c r="AP25" s="405" t="s">
        <v>276</v>
      </c>
      <c r="AQ25" s="429">
        <v>0.3</v>
      </c>
      <c r="AR25" s="405" t="s">
        <v>276</v>
      </c>
      <c r="AS25" s="429">
        <v>0.3</v>
      </c>
      <c r="AT25" s="405"/>
      <c r="AU25" s="429"/>
      <c r="AV25" s="405" t="s">
        <v>276</v>
      </c>
      <c r="AW25" s="429">
        <v>0.3</v>
      </c>
      <c r="AX25" s="405" t="s">
        <v>276</v>
      </c>
      <c r="AY25" s="429">
        <v>0.3</v>
      </c>
      <c r="AZ25" s="405" t="s">
        <v>276</v>
      </c>
      <c r="BA25" s="429">
        <v>0.3</v>
      </c>
      <c r="BB25" s="405" t="s">
        <v>276</v>
      </c>
      <c r="BC25" s="429">
        <v>0.3</v>
      </c>
      <c r="BD25" s="405" t="s">
        <v>276</v>
      </c>
      <c r="BE25" s="429">
        <v>0.3</v>
      </c>
      <c r="BF25" s="405" t="s">
        <v>276</v>
      </c>
      <c r="BG25" s="429">
        <v>0.3</v>
      </c>
      <c r="BH25" s="405"/>
      <c r="BI25" s="429"/>
      <c r="BJ25" s="405"/>
      <c r="BK25" s="429"/>
      <c r="BL25" s="405"/>
      <c r="BM25" s="429"/>
      <c r="BN25" s="405" t="s">
        <v>276</v>
      </c>
      <c r="BO25" s="429">
        <v>2</v>
      </c>
      <c r="BP25" s="405" t="s">
        <v>276</v>
      </c>
      <c r="BQ25" s="429">
        <v>0.3</v>
      </c>
      <c r="BR25" s="405"/>
      <c r="BS25" s="429"/>
      <c r="BT25" s="405"/>
      <c r="BU25" s="429"/>
      <c r="BV25" s="405" t="s">
        <v>276</v>
      </c>
      <c r="BW25" s="429">
        <v>0.3</v>
      </c>
      <c r="BX25" s="405" t="s">
        <v>276</v>
      </c>
      <c r="BY25" s="429">
        <v>0.3</v>
      </c>
      <c r="BZ25" s="405"/>
      <c r="CA25" s="429" t="s">
        <v>330</v>
      </c>
      <c r="CB25" s="405" t="s">
        <v>276</v>
      </c>
      <c r="CC25" s="429">
        <v>0.3</v>
      </c>
      <c r="CD25" s="405" t="s">
        <v>276</v>
      </c>
      <c r="CE25" s="429">
        <v>0.3</v>
      </c>
      <c r="CF25" s="405" t="s">
        <v>276</v>
      </c>
      <c r="CG25" s="429">
        <v>0.3</v>
      </c>
      <c r="CH25" s="405" t="s">
        <v>276</v>
      </c>
      <c r="CI25" s="429">
        <v>0.3</v>
      </c>
      <c r="CJ25" s="405"/>
      <c r="CK25" s="429"/>
      <c r="CL25" s="405" t="s">
        <v>276</v>
      </c>
      <c r="CM25" s="429">
        <v>0.3</v>
      </c>
      <c r="CN25" s="405" t="s">
        <v>276</v>
      </c>
      <c r="CO25" s="429">
        <v>0.3</v>
      </c>
      <c r="CP25" s="405" t="s">
        <v>276</v>
      </c>
      <c r="CQ25" s="429">
        <v>0.3</v>
      </c>
      <c r="CR25" s="405" t="s">
        <v>276</v>
      </c>
      <c r="CS25" s="429">
        <v>0.3</v>
      </c>
      <c r="CT25" s="405" t="s">
        <v>276</v>
      </c>
      <c r="CU25" s="429">
        <v>1</v>
      </c>
    </row>
  </sheetData>
  <printOptions horizontalCentered="1"/>
  <pageMargins left="0.5" right="0.5" top="1.25" bottom="1" header="0.5" footer="0.5"/>
  <pageSetup fitToHeight="2" fitToWidth="1" horizontalDpi="600" verticalDpi="600" orientation="landscape" scale="27" r:id="rId1"/>
  <headerFooter alignWithMargins="0">
    <oddHeader>&amp;C&amp;"Arial,Bold"TABLE 3
DELTA DIABLO PRIORITY POLLUTANTS:  EPA 624</oddHeader>
    <oddFooter>&amp;L&amp;9&amp;F,&amp;A&amp;R&amp;9Prepared by:  AJW, &amp;D</oddFooter>
  </headerFooter>
  <colBreaks count="3" manualBreakCount="3">
    <brk id="27" max="65535" man="1"/>
    <brk id="53" max="65535" man="1"/>
    <brk id="7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I72"/>
  <sheetViews>
    <sheetView zoomScale="110" zoomScaleNormal="110" workbookViewId="0" topLeftCell="A1">
      <pane xSplit="1" ySplit="2" topLeftCell="X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F1" sqref="AF1:AG16384"/>
    </sheetView>
  </sheetViews>
  <sheetFormatPr defaultColWidth="9.140625" defaultRowHeight="12.75"/>
  <cols>
    <col min="1" max="1" width="14.140625" style="423" customWidth="1"/>
    <col min="2" max="2" width="2.28125" style="386" customWidth="1"/>
    <col min="3" max="3" width="6.7109375" style="424" customWidth="1"/>
    <col min="4" max="4" width="2.28125" style="386" customWidth="1"/>
    <col min="5" max="5" width="6.7109375" style="424" customWidth="1"/>
    <col min="6" max="6" width="2.28125" style="386" customWidth="1"/>
    <col min="7" max="7" width="6.7109375" style="424" customWidth="1"/>
    <col min="8" max="8" width="2.28125" style="386" customWidth="1"/>
    <col min="9" max="9" width="6.7109375" style="424" customWidth="1"/>
    <col min="10" max="10" width="2.28125" style="386" customWidth="1"/>
    <col min="11" max="11" width="6.7109375" style="424" customWidth="1"/>
    <col min="12" max="12" width="2.28125" style="386" customWidth="1"/>
    <col min="13" max="13" width="6.7109375" style="424" customWidth="1"/>
    <col min="14" max="14" width="2.28125" style="386" customWidth="1"/>
    <col min="15" max="15" width="6.7109375" style="424" customWidth="1"/>
    <col min="16" max="16" width="2.28125" style="386" customWidth="1"/>
    <col min="17" max="17" width="6.7109375" style="424" customWidth="1"/>
    <col min="18" max="18" width="2.28125" style="386" customWidth="1"/>
    <col min="19" max="19" width="6.7109375" style="424" customWidth="1"/>
    <col min="20" max="20" width="2.28125" style="386" customWidth="1"/>
    <col min="21" max="21" width="6.7109375" style="424" customWidth="1"/>
    <col min="22" max="22" width="2.28125" style="386" customWidth="1"/>
    <col min="23" max="23" width="6.7109375" style="424" customWidth="1"/>
    <col min="24" max="24" width="2.28125" style="386" customWidth="1"/>
    <col min="25" max="25" width="6.7109375" style="424" customWidth="1"/>
    <col min="26" max="26" width="2.28125" style="386" customWidth="1"/>
    <col min="27" max="27" width="6.7109375" style="424" customWidth="1"/>
    <col min="28" max="28" width="2.28125" style="386" customWidth="1"/>
    <col min="29" max="29" width="6.7109375" style="424" customWidth="1"/>
    <col min="30" max="30" width="2.28125" style="386" customWidth="1"/>
    <col min="31" max="31" width="6.7109375" style="424" customWidth="1"/>
    <col min="32" max="32" width="2.28125" style="386" customWidth="1"/>
    <col min="33" max="33" width="6.7109375" style="424" customWidth="1"/>
    <col min="34" max="34" width="2.28125" style="386" customWidth="1"/>
    <col min="35" max="35" width="6.7109375" style="424" customWidth="1"/>
    <col min="36" max="36" width="2.28125" style="386" customWidth="1"/>
    <col min="37" max="37" width="6.7109375" style="424" customWidth="1"/>
    <col min="38" max="38" width="2.28125" style="386" customWidth="1"/>
    <col min="39" max="39" width="6.7109375" style="424" customWidth="1"/>
    <col min="40" max="40" width="2.28125" style="386" customWidth="1"/>
    <col min="41" max="41" width="6.7109375" style="424" customWidth="1"/>
    <col min="42" max="42" width="2.28125" style="386" customWidth="1"/>
    <col min="43" max="43" width="6.7109375" style="424" customWidth="1"/>
    <col min="44" max="44" width="2.28125" style="386" customWidth="1"/>
    <col min="45" max="45" width="6.7109375" style="424" customWidth="1"/>
    <col min="46" max="46" width="2.28125" style="386" customWidth="1"/>
    <col min="47" max="47" width="6.7109375" style="424" customWidth="1"/>
    <col min="48" max="48" width="2.28125" style="386" customWidth="1"/>
    <col min="49" max="49" width="6.7109375" style="424" customWidth="1"/>
    <col min="50" max="50" width="2.28125" style="386" customWidth="1"/>
    <col min="51" max="51" width="6.7109375" style="424" customWidth="1"/>
    <col min="52" max="52" width="2.28125" style="386" customWidth="1"/>
    <col min="53" max="53" width="6.7109375" style="424" customWidth="1"/>
    <col min="54" max="54" width="2.28125" style="386" customWidth="1"/>
    <col min="55" max="55" width="6.7109375" style="424" customWidth="1"/>
    <col min="56" max="56" width="2.28125" style="386" customWidth="1"/>
    <col min="57" max="57" width="6.7109375" style="424" customWidth="1"/>
    <col min="58" max="58" width="2.28125" style="386" customWidth="1"/>
    <col min="59" max="59" width="6.7109375" style="424" customWidth="1"/>
    <col min="60" max="60" width="2.28125" style="386" customWidth="1"/>
    <col min="61" max="61" width="6.7109375" style="424" customWidth="1"/>
    <col min="62" max="62" width="2.28125" style="386" customWidth="1"/>
    <col min="63" max="63" width="6.7109375" style="424" customWidth="1"/>
    <col min="64" max="64" width="2.28125" style="386" customWidth="1"/>
    <col min="65" max="65" width="6.7109375" style="424" customWidth="1"/>
    <col min="66" max="66" width="2.28125" style="386" customWidth="1"/>
    <col min="67" max="67" width="6.7109375" style="424" customWidth="1"/>
    <col min="68" max="68" width="2.28125" style="386" customWidth="1"/>
    <col min="69" max="69" width="6.7109375" style="424" customWidth="1"/>
    <col min="70" max="70" width="2.28125" style="386" customWidth="1"/>
    <col min="71" max="71" width="6.7109375" style="424" customWidth="1"/>
    <col min="72" max="72" width="2.28125" style="386" customWidth="1"/>
    <col min="73" max="73" width="6.7109375" style="424" customWidth="1"/>
    <col min="74" max="74" width="2.28125" style="386" customWidth="1"/>
    <col min="75" max="75" width="6.7109375" style="424" customWidth="1"/>
    <col min="76" max="76" width="2.28125" style="386" customWidth="1"/>
    <col min="77" max="77" width="6.7109375" style="424" customWidth="1"/>
    <col min="78" max="78" width="2.28125" style="386" customWidth="1"/>
    <col min="79" max="79" width="6.7109375" style="424" customWidth="1"/>
    <col min="80" max="80" width="2.28125" style="386" customWidth="1"/>
    <col min="81" max="81" width="6.7109375" style="424" customWidth="1"/>
    <col min="82" max="82" width="2.28125" style="386" customWidth="1"/>
    <col min="83" max="83" width="6.7109375" style="424" customWidth="1"/>
    <col min="84" max="84" width="2.28125" style="386" customWidth="1"/>
    <col min="85" max="85" width="6.7109375" style="424" customWidth="1"/>
    <col min="86" max="86" width="2.28125" style="386" customWidth="1"/>
    <col min="87" max="87" width="6.7109375" style="424" customWidth="1"/>
    <col min="88" max="88" width="2.28125" style="386" customWidth="1"/>
    <col min="89" max="89" width="6.7109375" style="424" customWidth="1"/>
    <col min="90" max="90" width="2.28125" style="386" customWidth="1"/>
    <col min="91" max="91" width="6.7109375" style="424" customWidth="1"/>
    <col min="92" max="92" width="2.28125" style="386" customWidth="1"/>
    <col min="93" max="93" width="6.7109375" style="424" customWidth="1"/>
    <col min="94" max="94" width="2.28125" style="386" customWidth="1"/>
    <col min="95" max="95" width="6.7109375" style="424" customWidth="1"/>
    <col min="96" max="96" width="2.28125" style="386" customWidth="1"/>
    <col min="97" max="97" width="6.7109375" style="424" customWidth="1"/>
    <col min="98" max="98" width="2.28125" style="386" customWidth="1"/>
    <col min="99" max="99" width="6.7109375" style="424" customWidth="1"/>
    <col min="100" max="100" width="2.28125" style="386" customWidth="1"/>
    <col min="101" max="101" width="6.7109375" style="424" customWidth="1"/>
    <col min="102" max="102" width="2.28125" style="386" customWidth="1"/>
    <col min="103" max="103" width="6.7109375" style="424" customWidth="1"/>
    <col min="104" max="104" width="2.28125" style="386" customWidth="1"/>
    <col min="105" max="105" width="6.7109375" style="424" customWidth="1"/>
    <col min="106" max="106" width="2.28125" style="386" customWidth="1"/>
    <col min="107" max="107" width="6.7109375" style="424" customWidth="1"/>
    <col min="108" max="108" width="2.28125" style="386" customWidth="1"/>
    <col min="109" max="109" width="6.7109375" style="424" customWidth="1"/>
    <col min="110" max="110" width="2.28125" style="386" customWidth="1"/>
    <col min="111" max="111" width="6.7109375" style="424" customWidth="1"/>
    <col min="112" max="112" width="2.28125" style="386" customWidth="1"/>
    <col min="113" max="113" width="6.7109375" style="424" customWidth="1"/>
    <col min="114" max="114" width="2.28125" style="386" customWidth="1"/>
    <col min="115" max="115" width="6.7109375" style="424" customWidth="1"/>
    <col min="116" max="116" width="2.28125" style="386" customWidth="1"/>
    <col min="117" max="117" width="6.7109375" style="424" customWidth="1"/>
    <col min="118" max="118" width="2.28125" style="386" customWidth="1"/>
    <col min="119" max="119" width="6.7109375" style="424" customWidth="1"/>
    <col min="120" max="120" width="2.28125" style="386" customWidth="1"/>
    <col min="121" max="121" width="6.7109375" style="424" customWidth="1"/>
    <col min="122" max="122" width="2.28125" style="386" customWidth="1"/>
    <col min="123" max="123" width="6.7109375" style="424" customWidth="1"/>
    <col min="124" max="124" width="2.28125" style="386" customWidth="1"/>
    <col min="125" max="125" width="6.7109375" style="424" customWidth="1"/>
    <col min="126" max="126" width="2.28125" style="386" customWidth="1"/>
    <col min="127" max="127" width="6.7109375" style="424" customWidth="1"/>
    <col min="128" max="128" width="2.28125" style="386" customWidth="1"/>
    <col min="129" max="129" width="6.7109375" style="424" customWidth="1"/>
    <col min="130" max="130" width="2.28125" style="386" customWidth="1"/>
    <col min="131" max="131" width="6.7109375" style="424" customWidth="1"/>
    <col min="132" max="132" width="2.28125" style="386" customWidth="1"/>
    <col min="133" max="133" width="6.7109375" style="424" customWidth="1"/>
    <col min="134" max="134" width="2.28125" style="386" customWidth="1"/>
    <col min="135" max="135" width="6.7109375" style="424" customWidth="1"/>
    <col min="136" max="136" width="2.28125" style="386" customWidth="1"/>
    <col min="137" max="137" width="6.7109375" style="424" customWidth="1"/>
    <col min="138" max="138" width="2.28125" style="386" customWidth="1"/>
    <col min="139" max="139" width="6.7109375" style="424" customWidth="1"/>
    <col min="140" max="16384" width="6.7109375" style="414" customWidth="1"/>
  </cols>
  <sheetData>
    <row r="1" ht="11.25">
      <c r="A1" s="425" t="s">
        <v>305</v>
      </c>
    </row>
    <row r="2" spans="1:139" s="411" customFormat="1" ht="114.75">
      <c r="A2" s="409" t="s">
        <v>269</v>
      </c>
      <c r="B2" s="410" t="s">
        <v>72</v>
      </c>
      <c r="C2" s="389"/>
      <c r="D2" s="410" t="s">
        <v>73</v>
      </c>
      <c r="E2" s="389"/>
      <c r="F2" s="410" t="s">
        <v>371</v>
      </c>
      <c r="G2" s="389"/>
      <c r="H2" s="410" t="s">
        <v>74</v>
      </c>
      <c r="I2" s="389"/>
      <c r="J2" s="410" t="s">
        <v>75</v>
      </c>
      <c r="K2" s="389"/>
      <c r="L2" s="410" t="s">
        <v>372</v>
      </c>
      <c r="M2" s="389"/>
      <c r="N2" s="410" t="s">
        <v>373</v>
      </c>
      <c r="O2" s="389"/>
      <c r="P2" s="410" t="s">
        <v>297</v>
      </c>
      <c r="Q2" s="389"/>
      <c r="R2" s="410" t="s">
        <v>298</v>
      </c>
      <c r="S2" s="389"/>
      <c r="T2" s="410" t="s">
        <v>296</v>
      </c>
      <c r="U2" s="389"/>
      <c r="V2" s="410" t="s">
        <v>374</v>
      </c>
      <c r="W2" s="389"/>
      <c r="X2" s="410" t="s">
        <v>375</v>
      </c>
      <c r="Y2" s="389"/>
      <c r="Z2" s="388" t="s">
        <v>376</v>
      </c>
      <c r="AA2" s="389"/>
      <c r="AB2" s="388" t="s">
        <v>377</v>
      </c>
      <c r="AC2" s="389"/>
      <c r="AD2" s="410" t="s">
        <v>378</v>
      </c>
      <c r="AE2" s="389"/>
      <c r="AF2" s="410" t="s">
        <v>379</v>
      </c>
      <c r="AG2" s="389"/>
      <c r="AH2" s="410" t="s">
        <v>380</v>
      </c>
      <c r="AI2" s="389"/>
      <c r="AJ2" s="410" t="s">
        <v>381</v>
      </c>
      <c r="AK2" s="389"/>
      <c r="AL2" s="410" t="s">
        <v>382</v>
      </c>
      <c r="AM2" s="389"/>
      <c r="AN2" s="410" t="s">
        <v>87</v>
      </c>
      <c r="AO2" s="389"/>
      <c r="AP2" s="410" t="s">
        <v>383</v>
      </c>
      <c r="AQ2" s="389"/>
      <c r="AR2" s="410" t="s">
        <v>61</v>
      </c>
      <c r="AS2" s="389"/>
      <c r="AT2" s="410" t="s">
        <v>384</v>
      </c>
      <c r="AU2" s="389"/>
      <c r="AV2" s="410" t="s">
        <v>89</v>
      </c>
      <c r="AW2" s="389"/>
      <c r="AX2" s="410" t="s">
        <v>299</v>
      </c>
      <c r="AY2" s="389"/>
      <c r="AZ2" s="388" t="s">
        <v>385</v>
      </c>
      <c r="BA2" s="389"/>
      <c r="BB2" s="388" t="s">
        <v>386</v>
      </c>
      <c r="BC2" s="389"/>
      <c r="BD2" s="410" t="s">
        <v>91</v>
      </c>
      <c r="BE2" s="389"/>
      <c r="BF2" s="410" t="s">
        <v>92</v>
      </c>
      <c r="BG2" s="389"/>
      <c r="BH2" s="410" t="s">
        <v>93</v>
      </c>
      <c r="BI2" s="389"/>
      <c r="BJ2" s="410" t="s">
        <v>387</v>
      </c>
      <c r="BK2" s="389"/>
      <c r="BL2" s="410" t="s">
        <v>62</v>
      </c>
      <c r="BM2" s="389"/>
      <c r="BN2" s="410" t="s">
        <v>388</v>
      </c>
      <c r="BO2" s="389"/>
      <c r="BP2" s="410" t="s">
        <v>63</v>
      </c>
      <c r="BQ2" s="389"/>
      <c r="BR2" s="410" t="s">
        <v>389</v>
      </c>
      <c r="BS2" s="389"/>
      <c r="BT2" s="410" t="s">
        <v>65</v>
      </c>
      <c r="BU2" s="389"/>
      <c r="BV2" s="410" t="s">
        <v>98</v>
      </c>
      <c r="BW2" s="389"/>
      <c r="BX2" s="410" t="s">
        <v>99</v>
      </c>
      <c r="BY2" s="389"/>
      <c r="BZ2" s="388" t="s">
        <v>390</v>
      </c>
      <c r="CA2" s="389"/>
      <c r="CB2" s="388" t="s">
        <v>102</v>
      </c>
      <c r="CC2" s="389"/>
      <c r="CD2" s="410" t="s">
        <v>103</v>
      </c>
      <c r="CE2" s="389"/>
      <c r="CF2" s="410" t="s">
        <v>104</v>
      </c>
      <c r="CG2" s="389"/>
      <c r="CH2" s="410" t="s">
        <v>105</v>
      </c>
      <c r="CI2" s="389"/>
      <c r="CJ2" s="410" t="s">
        <v>106</v>
      </c>
      <c r="CK2" s="389"/>
      <c r="CL2" s="410" t="s">
        <v>107</v>
      </c>
      <c r="CM2" s="389"/>
      <c r="CN2" s="410" t="s">
        <v>300</v>
      </c>
      <c r="CO2" s="389"/>
      <c r="CP2" s="410" t="s">
        <v>109</v>
      </c>
      <c r="CQ2" s="389"/>
      <c r="CR2" s="410" t="s">
        <v>391</v>
      </c>
      <c r="CS2" s="389"/>
      <c r="CT2" s="410" t="s">
        <v>295</v>
      </c>
      <c r="CU2" s="389"/>
      <c r="CV2" s="410" t="s">
        <v>392</v>
      </c>
      <c r="CW2" s="389"/>
      <c r="CX2" s="410" t="s">
        <v>393</v>
      </c>
      <c r="CY2" s="389"/>
      <c r="CZ2" s="388" t="s">
        <v>110</v>
      </c>
      <c r="DA2" s="389"/>
      <c r="DB2" s="388" t="s">
        <v>394</v>
      </c>
      <c r="DC2" s="389"/>
      <c r="DD2" s="388" t="s">
        <v>395</v>
      </c>
      <c r="DE2" s="389"/>
      <c r="DF2" s="410" t="s">
        <v>396</v>
      </c>
      <c r="DG2" s="389"/>
      <c r="DH2" s="410" t="s">
        <v>111</v>
      </c>
      <c r="DI2" s="389"/>
      <c r="DJ2" s="410" t="s">
        <v>66</v>
      </c>
      <c r="DK2" s="389"/>
      <c r="DL2" s="410" t="s">
        <v>67</v>
      </c>
      <c r="DM2" s="389"/>
      <c r="DN2" s="410" t="s">
        <v>112</v>
      </c>
      <c r="DO2" s="389"/>
      <c r="DP2" s="410" t="s">
        <v>114</v>
      </c>
      <c r="DQ2" s="389"/>
      <c r="DR2" s="410" t="s">
        <v>397</v>
      </c>
      <c r="DS2" s="389"/>
      <c r="DT2" s="410" t="s">
        <v>69</v>
      </c>
      <c r="DU2" s="389"/>
      <c r="DV2" s="410" t="s">
        <v>115</v>
      </c>
      <c r="DW2" s="389"/>
      <c r="DX2" s="410" t="s">
        <v>70</v>
      </c>
      <c r="DY2" s="389"/>
      <c r="DZ2" s="388" t="s">
        <v>116</v>
      </c>
      <c r="EA2" s="389"/>
      <c r="EB2" s="388" t="s">
        <v>117</v>
      </c>
      <c r="EC2" s="389"/>
      <c r="ED2" s="410" t="s">
        <v>398</v>
      </c>
      <c r="EE2" s="389"/>
      <c r="EF2" s="410" t="s">
        <v>71</v>
      </c>
      <c r="EG2" s="389"/>
      <c r="EH2" s="388" t="s">
        <v>101</v>
      </c>
      <c r="EI2" s="389"/>
    </row>
    <row r="3" spans="1:139" ht="11.25">
      <c r="A3" s="412">
        <v>36593</v>
      </c>
      <c r="B3" s="413" t="s">
        <v>276</v>
      </c>
      <c r="C3" s="393">
        <v>5</v>
      </c>
      <c r="D3" s="413" t="s">
        <v>276</v>
      </c>
      <c r="E3" s="393">
        <v>5</v>
      </c>
      <c r="F3" s="413"/>
      <c r="G3" s="393"/>
      <c r="H3" s="413" t="s">
        <v>276</v>
      </c>
      <c r="I3" s="393">
        <v>5</v>
      </c>
      <c r="J3" s="413" t="s">
        <v>276</v>
      </c>
      <c r="K3" s="393">
        <v>20</v>
      </c>
      <c r="L3" s="413"/>
      <c r="M3" s="393"/>
      <c r="N3" s="413" t="s">
        <v>276</v>
      </c>
      <c r="O3" s="393">
        <v>5</v>
      </c>
      <c r="P3" s="413" t="s">
        <v>276</v>
      </c>
      <c r="Q3" s="393">
        <v>5</v>
      </c>
      <c r="R3" s="413" t="s">
        <v>276</v>
      </c>
      <c r="S3" s="393">
        <v>5</v>
      </c>
      <c r="T3" s="413" t="s">
        <v>276</v>
      </c>
      <c r="U3" s="393">
        <v>5</v>
      </c>
      <c r="V3" s="413" t="s">
        <v>276</v>
      </c>
      <c r="W3" s="393">
        <v>5</v>
      </c>
      <c r="X3" s="413"/>
      <c r="Y3" s="393"/>
      <c r="Z3" s="392" t="s">
        <v>276</v>
      </c>
      <c r="AA3" s="393">
        <v>5</v>
      </c>
      <c r="AB3" s="392" t="s">
        <v>276</v>
      </c>
      <c r="AC3" s="393">
        <v>5</v>
      </c>
      <c r="AD3" s="413" t="s">
        <v>276</v>
      </c>
      <c r="AE3" s="393">
        <v>10</v>
      </c>
      <c r="AF3" s="413" t="s">
        <v>276</v>
      </c>
      <c r="AG3" s="393">
        <v>25</v>
      </c>
      <c r="AH3" s="413" t="s">
        <v>276</v>
      </c>
      <c r="AI3" s="393">
        <v>5</v>
      </c>
      <c r="AJ3" s="413" t="s">
        <v>276</v>
      </c>
      <c r="AK3" s="393">
        <v>5</v>
      </c>
      <c r="AL3" s="413"/>
      <c r="AM3" s="393"/>
      <c r="AN3" s="413" t="s">
        <v>276</v>
      </c>
      <c r="AO3" s="393">
        <v>5</v>
      </c>
      <c r="AP3" s="413" t="s">
        <v>276</v>
      </c>
      <c r="AQ3" s="393">
        <v>5</v>
      </c>
      <c r="AR3" s="413" t="s">
        <v>276</v>
      </c>
      <c r="AS3" s="393">
        <v>5</v>
      </c>
      <c r="AT3" s="413" t="s">
        <v>276</v>
      </c>
      <c r="AU3" s="393">
        <v>5</v>
      </c>
      <c r="AV3" s="413" t="s">
        <v>276</v>
      </c>
      <c r="AW3" s="393">
        <v>5</v>
      </c>
      <c r="AX3" s="413" t="s">
        <v>276</v>
      </c>
      <c r="AY3" s="393">
        <v>5</v>
      </c>
      <c r="AZ3" s="392"/>
      <c r="BA3" s="393"/>
      <c r="BB3" s="392" t="s">
        <v>276</v>
      </c>
      <c r="BC3" s="393">
        <v>25</v>
      </c>
      <c r="BD3" s="413" t="s">
        <v>276</v>
      </c>
      <c r="BE3" s="393">
        <v>5</v>
      </c>
      <c r="BF3" s="413" t="s">
        <v>276</v>
      </c>
      <c r="BG3" s="393">
        <v>5</v>
      </c>
      <c r="BH3" s="413" t="s">
        <v>276</v>
      </c>
      <c r="BI3" s="393">
        <v>5</v>
      </c>
      <c r="BJ3" s="413" t="s">
        <v>276</v>
      </c>
      <c r="BK3" s="393">
        <v>25</v>
      </c>
      <c r="BL3" s="413" t="s">
        <v>276</v>
      </c>
      <c r="BM3" s="393">
        <v>5</v>
      </c>
      <c r="BN3" s="413" t="s">
        <v>276</v>
      </c>
      <c r="BO3" s="393">
        <v>5</v>
      </c>
      <c r="BP3" s="413" t="s">
        <v>276</v>
      </c>
      <c r="BQ3" s="393">
        <v>5</v>
      </c>
      <c r="BR3" s="413" t="s">
        <v>276</v>
      </c>
      <c r="BS3" s="393">
        <v>5</v>
      </c>
      <c r="BT3" s="413" t="s">
        <v>276</v>
      </c>
      <c r="BU3" s="393">
        <v>10</v>
      </c>
      <c r="BV3" s="413" t="s">
        <v>276</v>
      </c>
      <c r="BW3" s="393">
        <v>5</v>
      </c>
      <c r="BX3" s="413" t="s">
        <v>276</v>
      </c>
      <c r="BY3" s="393">
        <v>5</v>
      </c>
      <c r="BZ3" s="392" t="s">
        <v>276</v>
      </c>
      <c r="CA3" s="393">
        <v>5</v>
      </c>
      <c r="CB3" s="392" t="s">
        <v>276</v>
      </c>
      <c r="CC3" s="393">
        <v>5</v>
      </c>
      <c r="CD3" s="413" t="s">
        <v>276</v>
      </c>
      <c r="CE3" s="393">
        <v>5</v>
      </c>
      <c r="CF3" s="413" t="s">
        <v>276</v>
      </c>
      <c r="CG3" s="393">
        <v>5</v>
      </c>
      <c r="CH3" s="413" t="s">
        <v>276</v>
      </c>
      <c r="CI3" s="393">
        <v>25</v>
      </c>
      <c r="CJ3" s="413" t="s">
        <v>276</v>
      </c>
      <c r="CK3" s="393">
        <v>25</v>
      </c>
      <c r="CL3" s="413" t="s">
        <v>276</v>
      </c>
      <c r="CM3" s="393">
        <v>5</v>
      </c>
      <c r="CN3" s="413" t="s">
        <v>276</v>
      </c>
      <c r="CO3" s="393">
        <v>5</v>
      </c>
      <c r="CP3" s="413" t="s">
        <v>276</v>
      </c>
      <c r="CQ3" s="393">
        <v>25</v>
      </c>
      <c r="CR3" s="413" t="s">
        <v>276</v>
      </c>
      <c r="CS3" s="393">
        <v>10</v>
      </c>
      <c r="CT3" s="413"/>
      <c r="CU3" s="393"/>
      <c r="CV3" s="413"/>
      <c r="CW3" s="393"/>
      <c r="CX3" s="413"/>
      <c r="CY3" s="393"/>
      <c r="CZ3" s="392" t="s">
        <v>276</v>
      </c>
      <c r="DA3" s="393">
        <v>5</v>
      </c>
      <c r="DB3" s="392"/>
      <c r="DC3" s="393"/>
      <c r="DD3" s="392"/>
      <c r="DE3" s="393"/>
      <c r="DF3" s="413"/>
      <c r="DG3" s="393"/>
      <c r="DH3" s="413" t="s">
        <v>276</v>
      </c>
      <c r="DI3" s="393">
        <v>5</v>
      </c>
      <c r="DJ3" s="413" t="s">
        <v>276</v>
      </c>
      <c r="DK3" s="393">
        <v>5</v>
      </c>
      <c r="DL3" s="413" t="s">
        <v>276</v>
      </c>
      <c r="DM3" s="393">
        <v>10</v>
      </c>
      <c r="DN3" s="413" t="s">
        <v>276</v>
      </c>
      <c r="DO3" s="393">
        <v>25</v>
      </c>
      <c r="DP3" s="413" t="s">
        <v>276</v>
      </c>
      <c r="DQ3" s="393">
        <v>5</v>
      </c>
      <c r="DR3" s="413" t="s">
        <v>276</v>
      </c>
      <c r="DS3" s="393">
        <v>5</v>
      </c>
      <c r="DT3" s="413" t="s">
        <v>276</v>
      </c>
      <c r="DU3" s="393">
        <v>5</v>
      </c>
      <c r="DV3" s="413" t="s">
        <v>276</v>
      </c>
      <c r="DW3" s="393">
        <v>5</v>
      </c>
      <c r="DX3" s="413" t="s">
        <v>276</v>
      </c>
      <c r="DY3" s="393">
        <v>5</v>
      </c>
      <c r="DZ3" s="392" t="s">
        <v>276</v>
      </c>
      <c r="EA3" s="393">
        <v>5</v>
      </c>
      <c r="EB3" s="392" t="s">
        <v>276</v>
      </c>
      <c r="EC3" s="393">
        <v>10</v>
      </c>
      <c r="ED3" s="413"/>
      <c r="EE3" s="393"/>
      <c r="EF3" s="413" t="s">
        <v>276</v>
      </c>
      <c r="EG3" s="393">
        <v>5</v>
      </c>
      <c r="EH3" s="392" t="s">
        <v>276</v>
      </c>
      <c r="EI3" s="393">
        <v>5</v>
      </c>
    </row>
    <row r="4" spans="1:139" ht="11.25">
      <c r="A4" s="415">
        <v>36782</v>
      </c>
      <c r="B4" s="416" t="s">
        <v>276</v>
      </c>
      <c r="C4" s="396">
        <v>6</v>
      </c>
      <c r="D4" s="416" t="s">
        <v>276</v>
      </c>
      <c r="E4" s="396">
        <v>6</v>
      </c>
      <c r="F4" s="416"/>
      <c r="G4" s="396"/>
      <c r="H4" s="416" t="s">
        <v>276</v>
      </c>
      <c r="I4" s="396">
        <v>6</v>
      </c>
      <c r="J4" s="416" t="s">
        <v>276</v>
      </c>
      <c r="K4" s="396">
        <v>23</v>
      </c>
      <c r="L4" s="416"/>
      <c r="M4" s="396"/>
      <c r="N4" s="416" t="s">
        <v>276</v>
      </c>
      <c r="O4" s="396">
        <v>6</v>
      </c>
      <c r="P4" s="416" t="s">
        <v>276</v>
      </c>
      <c r="Q4" s="396">
        <v>6</v>
      </c>
      <c r="R4" s="416" t="s">
        <v>276</v>
      </c>
      <c r="S4" s="396">
        <v>6</v>
      </c>
      <c r="T4" s="416" t="s">
        <v>276</v>
      </c>
      <c r="U4" s="396">
        <v>6</v>
      </c>
      <c r="V4" s="416" t="s">
        <v>276</v>
      </c>
      <c r="W4" s="396">
        <v>6</v>
      </c>
      <c r="X4" s="416"/>
      <c r="Y4" s="396"/>
      <c r="Z4" s="395" t="s">
        <v>276</v>
      </c>
      <c r="AA4" s="396">
        <v>6</v>
      </c>
      <c r="AB4" s="395" t="s">
        <v>276</v>
      </c>
      <c r="AC4" s="396">
        <v>6</v>
      </c>
      <c r="AD4" s="416" t="s">
        <v>276</v>
      </c>
      <c r="AE4" s="396">
        <v>12</v>
      </c>
      <c r="AF4" s="416" t="s">
        <v>276</v>
      </c>
      <c r="AG4" s="396">
        <v>29</v>
      </c>
      <c r="AH4" s="416" t="s">
        <v>276</v>
      </c>
      <c r="AI4" s="396">
        <v>6</v>
      </c>
      <c r="AJ4" s="416" t="s">
        <v>276</v>
      </c>
      <c r="AK4" s="396">
        <v>6</v>
      </c>
      <c r="AL4" s="416"/>
      <c r="AM4" s="396"/>
      <c r="AN4" s="416" t="s">
        <v>276</v>
      </c>
      <c r="AO4" s="396">
        <v>6</v>
      </c>
      <c r="AP4" s="416" t="s">
        <v>276</v>
      </c>
      <c r="AQ4" s="396">
        <v>6</v>
      </c>
      <c r="AR4" s="416" t="s">
        <v>276</v>
      </c>
      <c r="AS4" s="396">
        <v>6</v>
      </c>
      <c r="AT4" s="416" t="s">
        <v>276</v>
      </c>
      <c r="AU4" s="396">
        <v>6</v>
      </c>
      <c r="AV4" s="416" t="s">
        <v>276</v>
      </c>
      <c r="AW4" s="396">
        <v>6</v>
      </c>
      <c r="AX4" s="416" t="s">
        <v>276</v>
      </c>
      <c r="AY4" s="396">
        <v>6</v>
      </c>
      <c r="AZ4" s="395"/>
      <c r="BA4" s="396"/>
      <c r="BB4" s="395" t="s">
        <v>276</v>
      </c>
      <c r="BC4" s="396">
        <v>29</v>
      </c>
      <c r="BD4" s="416" t="s">
        <v>276</v>
      </c>
      <c r="BE4" s="396">
        <v>6</v>
      </c>
      <c r="BF4" s="416" t="s">
        <v>276</v>
      </c>
      <c r="BG4" s="396">
        <v>6</v>
      </c>
      <c r="BH4" s="416" t="s">
        <v>276</v>
      </c>
      <c r="BI4" s="396">
        <v>6</v>
      </c>
      <c r="BJ4" s="416" t="s">
        <v>276</v>
      </c>
      <c r="BK4" s="396">
        <v>29</v>
      </c>
      <c r="BL4" s="416" t="s">
        <v>276</v>
      </c>
      <c r="BM4" s="396">
        <v>6</v>
      </c>
      <c r="BN4" s="416" t="s">
        <v>276</v>
      </c>
      <c r="BO4" s="396">
        <v>6</v>
      </c>
      <c r="BP4" s="416" t="s">
        <v>276</v>
      </c>
      <c r="BQ4" s="396">
        <v>6</v>
      </c>
      <c r="BR4" s="416" t="s">
        <v>276</v>
      </c>
      <c r="BS4" s="396">
        <v>6</v>
      </c>
      <c r="BT4" s="416" t="s">
        <v>276</v>
      </c>
      <c r="BU4" s="396">
        <v>12</v>
      </c>
      <c r="BV4" s="416" t="s">
        <v>276</v>
      </c>
      <c r="BW4" s="396">
        <v>6</v>
      </c>
      <c r="BX4" s="416" t="s">
        <v>276</v>
      </c>
      <c r="BY4" s="396">
        <v>6</v>
      </c>
      <c r="BZ4" s="395" t="s">
        <v>276</v>
      </c>
      <c r="CA4" s="396">
        <v>6</v>
      </c>
      <c r="CB4" s="395" t="s">
        <v>276</v>
      </c>
      <c r="CC4" s="396">
        <v>6</v>
      </c>
      <c r="CD4" s="416" t="s">
        <v>276</v>
      </c>
      <c r="CE4" s="396">
        <v>6</v>
      </c>
      <c r="CF4" s="416" t="s">
        <v>276</v>
      </c>
      <c r="CG4" s="396">
        <v>6</v>
      </c>
      <c r="CH4" s="416" t="s">
        <v>276</v>
      </c>
      <c r="CI4" s="396">
        <v>29</v>
      </c>
      <c r="CJ4" s="416" t="s">
        <v>276</v>
      </c>
      <c r="CK4" s="396">
        <v>29</v>
      </c>
      <c r="CL4" s="416" t="s">
        <v>276</v>
      </c>
      <c r="CM4" s="396">
        <v>6</v>
      </c>
      <c r="CN4" s="416" t="s">
        <v>276</v>
      </c>
      <c r="CO4" s="396">
        <v>6</v>
      </c>
      <c r="CP4" s="416" t="s">
        <v>276</v>
      </c>
      <c r="CQ4" s="396">
        <v>29</v>
      </c>
      <c r="CR4" s="416" t="s">
        <v>276</v>
      </c>
      <c r="CS4" s="396">
        <v>12</v>
      </c>
      <c r="CT4" s="416"/>
      <c r="CU4" s="396"/>
      <c r="CV4" s="416"/>
      <c r="CW4" s="396"/>
      <c r="CX4" s="416"/>
      <c r="CY4" s="396"/>
      <c r="CZ4" s="395" t="s">
        <v>276</v>
      </c>
      <c r="DA4" s="396">
        <v>6</v>
      </c>
      <c r="DB4" s="395"/>
      <c r="DC4" s="396"/>
      <c r="DD4" s="395"/>
      <c r="DE4" s="396"/>
      <c r="DF4" s="416"/>
      <c r="DG4" s="396"/>
      <c r="DH4" s="416" t="s">
        <v>276</v>
      </c>
      <c r="DI4" s="396">
        <v>6</v>
      </c>
      <c r="DJ4" s="416" t="s">
        <v>276</v>
      </c>
      <c r="DK4" s="396">
        <v>6</v>
      </c>
      <c r="DL4" s="416" t="s">
        <v>276</v>
      </c>
      <c r="DM4" s="396">
        <v>12</v>
      </c>
      <c r="DN4" s="416" t="s">
        <v>276</v>
      </c>
      <c r="DO4" s="396">
        <v>29</v>
      </c>
      <c r="DP4" s="416" t="s">
        <v>276</v>
      </c>
      <c r="DQ4" s="396">
        <v>6</v>
      </c>
      <c r="DR4" s="416" t="s">
        <v>276</v>
      </c>
      <c r="DS4" s="396">
        <v>6</v>
      </c>
      <c r="DT4" s="416" t="s">
        <v>276</v>
      </c>
      <c r="DU4" s="396">
        <v>6</v>
      </c>
      <c r="DV4" s="416" t="s">
        <v>276</v>
      </c>
      <c r="DW4" s="396">
        <v>6</v>
      </c>
      <c r="DX4" s="416" t="s">
        <v>276</v>
      </c>
      <c r="DY4" s="396">
        <v>6</v>
      </c>
      <c r="DZ4" s="395" t="s">
        <v>276</v>
      </c>
      <c r="EA4" s="396">
        <v>6</v>
      </c>
      <c r="EB4" s="395" t="s">
        <v>276</v>
      </c>
      <c r="EC4" s="396">
        <v>12</v>
      </c>
      <c r="ED4" s="416"/>
      <c r="EE4" s="396"/>
      <c r="EF4" s="416" t="s">
        <v>276</v>
      </c>
      <c r="EG4" s="396">
        <v>6</v>
      </c>
      <c r="EH4" s="395" t="s">
        <v>276</v>
      </c>
      <c r="EI4" s="396">
        <v>6</v>
      </c>
    </row>
    <row r="5" spans="1:139" ht="11.25">
      <c r="A5" s="415">
        <v>36958</v>
      </c>
      <c r="B5" s="416" t="s">
        <v>276</v>
      </c>
      <c r="C5" s="396">
        <v>15</v>
      </c>
      <c r="D5" s="416" t="s">
        <v>276</v>
      </c>
      <c r="E5" s="396">
        <v>15</v>
      </c>
      <c r="F5" s="416"/>
      <c r="G5" s="396"/>
      <c r="H5" s="416" t="s">
        <v>276</v>
      </c>
      <c r="I5" s="396">
        <v>10</v>
      </c>
      <c r="J5" s="416" t="s">
        <v>276</v>
      </c>
      <c r="K5" s="396">
        <v>20</v>
      </c>
      <c r="L5" s="416"/>
      <c r="M5" s="396"/>
      <c r="N5" s="416" t="s">
        <v>276</v>
      </c>
      <c r="O5" s="396">
        <v>10</v>
      </c>
      <c r="P5" s="416" t="s">
        <v>276</v>
      </c>
      <c r="Q5" s="396">
        <v>10</v>
      </c>
      <c r="R5" s="416" t="s">
        <v>276</v>
      </c>
      <c r="S5" s="396">
        <v>10</v>
      </c>
      <c r="T5" s="416" t="s">
        <v>276</v>
      </c>
      <c r="U5" s="396">
        <v>10</v>
      </c>
      <c r="V5" s="416" t="s">
        <v>276</v>
      </c>
      <c r="W5" s="396">
        <v>15</v>
      </c>
      <c r="X5" s="416"/>
      <c r="Y5" s="396"/>
      <c r="Z5" s="395" t="s">
        <v>276</v>
      </c>
      <c r="AA5" s="396">
        <v>10</v>
      </c>
      <c r="AB5" s="395" t="s">
        <v>276</v>
      </c>
      <c r="AC5" s="396">
        <v>10</v>
      </c>
      <c r="AD5" s="416" t="s">
        <v>276</v>
      </c>
      <c r="AE5" s="396">
        <v>10</v>
      </c>
      <c r="AF5" s="416"/>
      <c r="AG5" s="397">
        <v>40</v>
      </c>
      <c r="AH5" s="416" t="s">
        <v>276</v>
      </c>
      <c r="AI5" s="396">
        <v>10</v>
      </c>
      <c r="AJ5" s="416" t="s">
        <v>276</v>
      </c>
      <c r="AK5" s="396">
        <v>10</v>
      </c>
      <c r="AL5" s="416"/>
      <c r="AM5" s="396"/>
      <c r="AN5" s="416" t="s">
        <v>276</v>
      </c>
      <c r="AO5" s="396">
        <v>15</v>
      </c>
      <c r="AP5" s="416" t="s">
        <v>276</v>
      </c>
      <c r="AQ5" s="396">
        <v>15</v>
      </c>
      <c r="AR5" s="416" t="s">
        <v>276</v>
      </c>
      <c r="AS5" s="396">
        <v>15</v>
      </c>
      <c r="AT5" s="416" t="s">
        <v>276</v>
      </c>
      <c r="AU5" s="396">
        <v>5</v>
      </c>
      <c r="AV5" s="416" t="s">
        <v>276</v>
      </c>
      <c r="AW5" s="396">
        <v>10</v>
      </c>
      <c r="AX5" s="416" t="s">
        <v>276</v>
      </c>
      <c r="AY5" s="396">
        <v>10</v>
      </c>
      <c r="AZ5" s="395"/>
      <c r="BA5" s="396"/>
      <c r="BB5" s="395" t="s">
        <v>276</v>
      </c>
      <c r="BC5" s="396">
        <v>15</v>
      </c>
      <c r="BD5" s="416" t="s">
        <v>276</v>
      </c>
      <c r="BE5" s="396">
        <v>15</v>
      </c>
      <c r="BF5" s="416" t="s">
        <v>276</v>
      </c>
      <c r="BG5" s="396">
        <v>15</v>
      </c>
      <c r="BH5" s="416" t="s">
        <v>276</v>
      </c>
      <c r="BI5" s="396">
        <v>10</v>
      </c>
      <c r="BJ5" s="416" t="s">
        <v>276</v>
      </c>
      <c r="BK5" s="396">
        <v>20</v>
      </c>
      <c r="BL5" s="416" t="s">
        <v>276</v>
      </c>
      <c r="BM5" s="396">
        <v>15</v>
      </c>
      <c r="BN5" s="416" t="s">
        <v>276</v>
      </c>
      <c r="BO5" s="396">
        <v>15</v>
      </c>
      <c r="BP5" s="416" t="s">
        <v>276</v>
      </c>
      <c r="BQ5" s="396">
        <v>25</v>
      </c>
      <c r="BR5" s="416" t="s">
        <v>276</v>
      </c>
      <c r="BS5" s="396">
        <v>15</v>
      </c>
      <c r="BT5" s="416" t="s">
        <v>276</v>
      </c>
      <c r="BU5" s="396">
        <v>50</v>
      </c>
      <c r="BV5" s="416" t="s">
        <v>276</v>
      </c>
      <c r="BW5" s="396">
        <v>15</v>
      </c>
      <c r="BX5" s="416" t="s">
        <v>276</v>
      </c>
      <c r="BY5" s="396">
        <v>15</v>
      </c>
      <c r="BZ5" s="395" t="s">
        <v>276</v>
      </c>
      <c r="CA5" s="396">
        <v>15</v>
      </c>
      <c r="CB5" s="395" t="s">
        <v>276</v>
      </c>
      <c r="CC5" s="396">
        <v>15</v>
      </c>
      <c r="CD5" s="416" t="s">
        <v>276</v>
      </c>
      <c r="CE5" s="396">
        <v>15</v>
      </c>
      <c r="CF5" s="416" t="s">
        <v>276</v>
      </c>
      <c r="CG5" s="396">
        <v>10</v>
      </c>
      <c r="CH5" s="416" t="s">
        <v>276</v>
      </c>
      <c r="CI5" s="396">
        <v>10</v>
      </c>
      <c r="CJ5" s="416" t="s">
        <v>276</v>
      </c>
      <c r="CK5" s="396">
        <v>15</v>
      </c>
      <c r="CL5" s="416" t="s">
        <v>276</v>
      </c>
      <c r="CM5" s="396">
        <v>10</v>
      </c>
      <c r="CN5" s="416" t="s">
        <v>276</v>
      </c>
      <c r="CO5" s="396">
        <v>10</v>
      </c>
      <c r="CP5" s="416" t="s">
        <v>276</v>
      </c>
      <c r="CQ5" s="396">
        <v>15</v>
      </c>
      <c r="CR5" s="416" t="s">
        <v>276</v>
      </c>
      <c r="CS5" s="396">
        <v>50</v>
      </c>
      <c r="CT5" s="416"/>
      <c r="CU5" s="396"/>
      <c r="CV5" s="416"/>
      <c r="CW5" s="396"/>
      <c r="CX5" s="416"/>
      <c r="CY5" s="396"/>
      <c r="CZ5" s="395" t="s">
        <v>276</v>
      </c>
      <c r="DA5" s="396">
        <v>15</v>
      </c>
      <c r="DB5" s="395"/>
      <c r="DC5" s="396"/>
      <c r="DD5" s="395"/>
      <c r="DE5" s="396"/>
      <c r="DF5" s="416"/>
      <c r="DG5" s="396"/>
      <c r="DH5" s="416" t="s">
        <v>276</v>
      </c>
      <c r="DI5" s="396">
        <v>10</v>
      </c>
      <c r="DJ5" s="416" t="s">
        <v>276</v>
      </c>
      <c r="DK5" s="396">
        <v>15</v>
      </c>
      <c r="DL5" s="416" t="s">
        <v>276</v>
      </c>
      <c r="DM5" s="396">
        <v>15</v>
      </c>
      <c r="DN5" s="416" t="s">
        <v>276</v>
      </c>
      <c r="DO5" s="396">
        <v>10</v>
      </c>
      <c r="DP5" s="416" t="s">
        <v>276</v>
      </c>
      <c r="DQ5" s="396">
        <v>10</v>
      </c>
      <c r="DR5" s="416" t="s">
        <v>276</v>
      </c>
      <c r="DS5" s="396">
        <v>10</v>
      </c>
      <c r="DT5" s="416" t="s">
        <v>276</v>
      </c>
      <c r="DU5" s="396">
        <v>50</v>
      </c>
      <c r="DV5" s="416" t="s">
        <v>276</v>
      </c>
      <c r="DW5" s="396">
        <v>15</v>
      </c>
      <c r="DX5" s="416" t="s">
        <v>276</v>
      </c>
      <c r="DY5" s="396">
        <v>15</v>
      </c>
      <c r="DZ5" s="395" t="s">
        <v>276</v>
      </c>
      <c r="EA5" s="396">
        <v>15</v>
      </c>
      <c r="EB5" s="395" t="s">
        <v>276</v>
      </c>
      <c r="EC5" s="396">
        <v>15</v>
      </c>
      <c r="ED5" s="416"/>
      <c r="EE5" s="396"/>
      <c r="EF5" s="416" t="s">
        <v>276</v>
      </c>
      <c r="EG5" s="396">
        <v>10</v>
      </c>
      <c r="EH5" s="395" t="s">
        <v>276</v>
      </c>
      <c r="EI5" s="396">
        <v>5</v>
      </c>
    </row>
    <row r="6" spans="1:139" ht="11.25">
      <c r="A6" s="415">
        <v>37147</v>
      </c>
      <c r="B6" s="416" t="s">
        <v>276</v>
      </c>
      <c r="C6" s="396">
        <v>5</v>
      </c>
      <c r="D6" s="416" t="s">
        <v>276</v>
      </c>
      <c r="E6" s="396">
        <v>5</v>
      </c>
      <c r="F6" s="416"/>
      <c r="G6" s="396"/>
      <c r="H6" s="416" t="s">
        <v>276</v>
      </c>
      <c r="I6" s="396">
        <v>5</v>
      </c>
      <c r="J6" s="416" t="s">
        <v>276</v>
      </c>
      <c r="K6" s="396">
        <v>10</v>
      </c>
      <c r="L6" s="416"/>
      <c r="M6" s="396"/>
      <c r="N6" s="416" t="s">
        <v>276</v>
      </c>
      <c r="O6" s="396">
        <v>5</v>
      </c>
      <c r="P6" s="416" t="s">
        <v>276</v>
      </c>
      <c r="Q6" s="396">
        <v>5</v>
      </c>
      <c r="R6" s="416" t="s">
        <v>276</v>
      </c>
      <c r="S6" s="396">
        <v>5</v>
      </c>
      <c r="T6" s="416" t="s">
        <v>276</v>
      </c>
      <c r="U6" s="396">
        <v>5</v>
      </c>
      <c r="V6" s="416" t="s">
        <v>276</v>
      </c>
      <c r="W6" s="396">
        <v>5</v>
      </c>
      <c r="X6" s="416"/>
      <c r="Y6" s="396"/>
      <c r="Z6" s="395" t="s">
        <v>276</v>
      </c>
      <c r="AA6" s="396">
        <v>10</v>
      </c>
      <c r="AB6" s="395" t="s">
        <v>276</v>
      </c>
      <c r="AC6" s="396">
        <v>5</v>
      </c>
      <c r="AD6" s="416" t="s">
        <v>276</v>
      </c>
      <c r="AE6" s="396">
        <v>5</v>
      </c>
      <c r="AF6" s="416"/>
      <c r="AG6" s="397">
        <v>46</v>
      </c>
      <c r="AH6" s="416" t="s">
        <v>276</v>
      </c>
      <c r="AI6" s="396">
        <v>5</v>
      </c>
      <c r="AJ6" s="416" t="s">
        <v>276</v>
      </c>
      <c r="AK6" s="396">
        <v>5</v>
      </c>
      <c r="AL6" s="416"/>
      <c r="AM6" s="396"/>
      <c r="AN6" s="416" t="s">
        <v>276</v>
      </c>
      <c r="AO6" s="396">
        <v>5</v>
      </c>
      <c r="AP6" s="416" t="s">
        <v>276</v>
      </c>
      <c r="AQ6" s="396">
        <v>5</v>
      </c>
      <c r="AR6" s="416" t="s">
        <v>276</v>
      </c>
      <c r="AS6" s="396">
        <v>5</v>
      </c>
      <c r="AT6" s="416" t="s">
        <v>276</v>
      </c>
      <c r="AU6" s="396">
        <v>5</v>
      </c>
      <c r="AV6" s="416" t="s">
        <v>276</v>
      </c>
      <c r="AW6" s="396">
        <v>5</v>
      </c>
      <c r="AX6" s="416" t="s">
        <v>276</v>
      </c>
      <c r="AY6" s="396">
        <v>5</v>
      </c>
      <c r="AZ6" s="395"/>
      <c r="BA6" s="396"/>
      <c r="BB6" s="395" t="s">
        <v>276</v>
      </c>
      <c r="BC6" s="396">
        <v>5</v>
      </c>
      <c r="BD6" s="416" t="s">
        <v>276</v>
      </c>
      <c r="BE6" s="396">
        <v>5</v>
      </c>
      <c r="BF6" s="416" t="s">
        <v>276</v>
      </c>
      <c r="BG6" s="396">
        <v>5</v>
      </c>
      <c r="BH6" s="416" t="s">
        <v>276</v>
      </c>
      <c r="BI6" s="396">
        <v>5</v>
      </c>
      <c r="BJ6" s="416" t="s">
        <v>276</v>
      </c>
      <c r="BK6" s="396">
        <v>5</v>
      </c>
      <c r="BL6" s="416" t="s">
        <v>276</v>
      </c>
      <c r="BM6" s="396">
        <v>5</v>
      </c>
      <c r="BN6" s="416" t="s">
        <v>276</v>
      </c>
      <c r="BO6" s="396">
        <v>5</v>
      </c>
      <c r="BP6" s="416" t="s">
        <v>276</v>
      </c>
      <c r="BQ6" s="396">
        <v>5</v>
      </c>
      <c r="BR6" s="416" t="s">
        <v>276</v>
      </c>
      <c r="BS6" s="396">
        <v>5</v>
      </c>
      <c r="BT6" s="416" t="s">
        <v>276</v>
      </c>
      <c r="BU6" s="396">
        <v>5</v>
      </c>
      <c r="BV6" s="416" t="s">
        <v>276</v>
      </c>
      <c r="BW6" s="396">
        <v>5</v>
      </c>
      <c r="BX6" s="416" t="s">
        <v>276</v>
      </c>
      <c r="BY6" s="396">
        <v>5</v>
      </c>
      <c r="BZ6" s="395" t="s">
        <v>276</v>
      </c>
      <c r="CA6" s="396">
        <v>5</v>
      </c>
      <c r="CB6" s="395" t="s">
        <v>276</v>
      </c>
      <c r="CC6" s="396">
        <v>5</v>
      </c>
      <c r="CD6" s="416" t="s">
        <v>276</v>
      </c>
      <c r="CE6" s="396">
        <v>5</v>
      </c>
      <c r="CF6" s="416" t="s">
        <v>276</v>
      </c>
      <c r="CG6" s="396">
        <v>5</v>
      </c>
      <c r="CH6" s="416" t="s">
        <v>276</v>
      </c>
      <c r="CI6" s="396">
        <v>5</v>
      </c>
      <c r="CJ6" s="416" t="s">
        <v>276</v>
      </c>
      <c r="CK6" s="396">
        <v>5</v>
      </c>
      <c r="CL6" s="416" t="s">
        <v>276</v>
      </c>
      <c r="CM6" s="396">
        <v>5</v>
      </c>
      <c r="CN6" s="416" t="s">
        <v>276</v>
      </c>
      <c r="CO6" s="396">
        <v>5</v>
      </c>
      <c r="CP6" s="416" t="s">
        <v>276</v>
      </c>
      <c r="CQ6" s="396">
        <v>5</v>
      </c>
      <c r="CR6" s="416" t="s">
        <v>276</v>
      </c>
      <c r="CS6" s="396">
        <v>5</v>
      </c>
      <c r="CT6" s="416"/>
      <c r="CU6" s="396"/>
      <c r="CV6" s="416"/>
      <c r="CW6" s="396"/>
      <c r="CX6" s="416"/>
      <c r="CY6" s="396"/>
      <c r="CZ6" s="395" t="s">
        <v>276</v>
      </c>
      <c r="DA6" s="396">
        <v>5</v>
      </c>
      <c r="DB6" s="395"/>
      <c r="DC6" s="396"/>
      <c r="DD6" s="395"/>
      <c r="DE6" s="396"/>
      <c r="DF6" s="416"/>
      <c r="DG6" s="396"/>
      <c r="DH6" s="416" t="s">
        <v>276</v>
      </c>
      <c r="DI6" s="396">
        <v>5</v>
      </c>
      <c r="DJ6" s="416" t="s">
        <v>276</v>
      </c>
      <c r="DK6" s="396">
        <v>5</v>
      </c>
      <c r="DL6" s="416" t="s">
        <v>276</v>
      </c>
      <c r="DM6" s="396">
        <v>5</v>
      </c>
      <c r="DN6" s="416" t="s">
        <v>276</v>
      </c>
      <c r="DO6" s="396">
        <v>5</v>
      </c>
      <c r="DP6" s="416" t="s">
        <v>276</v>
      </c>
      <c r="DQ6" s="396">
        <v>5</v>
      </c>
      <c r="DR6" s="416" t="s">
        <v>276</v>
      </c>
      <c r="DS6" s="396">
        <v>5</v>
      </c>
      <c r="DT6" s="416" t="s">
        <v>276</v>
      </c>
      <c r="DU6" s="396">
        <v>5</v>
      </c>
      <c r="DV6" s="416" t="s">
        <v>276</v>
      </c>
      <c r="DW6" s="396">
        <v>5</v>
      </c>
      <c r="DX6" s="416" t="s">
        <v>276</v>
      </c>
      <c r="DY6" s="396">
        <v>5</v>
      </c>
      <c r="DZ6" s="395" t="s">
        <v>276</v>
      </c>
      <c r="EA6" s="396">
        <v>5</v>
      </c>
      <c r="EB6" s="395" t="s">
        <v>276</v>
      </c>
      <c r="EC6" s="396">
        <v>5</v>
      </c>
      <c r="ED6" s="416"/>
      <c r="EE6" s="396"/>
      <c r="EF6" s="416" t="s">
        <v>276</v>
      </c>
      <c r="EG6" s="396">
        <v>5</v>
      </c>
      <c r="EH6" s="395" t="s">
        <v>276</v>
      </c>
      <c r="EI6" s="396">
        <v>5</v>
      </c>
    </row>
    <row r="7" spans="1:139" ht="11.25">
      <c r="A7" s="415">
        <v>37329</v>
      </c>
      <c r="B7" s="416" t="s">
        <v>276</v>
      </c>
      <c r="C7" s="396">
        <v>6</v>
      </c>
      <c r="D7" s="416" t="s">
        <v>276</v>
      </c>
      <c r="E7" s="396">
        <v>6</v>
      </c>
      <c r="F7" s="416"/>
      <c r="G7" s="396"/>
      <c r="H7" s="416" t="s">
        <v>276</v>
      </c>
      <c r="I7" s="396">
        <v>6</v>
      </c>
      <c r="J7" s="416" t="s">
        <v>276</v>
      </c>
      <c r="K7" s="396">
        <v>12</v>
      </c>
      <c r="L7" s="416"/>
      <c r="M7" s="396"/>
      <c r="N7" s="416" t="s">
        <v>276</v>
      </c>
      <c r="O7" s="396">
        <v>6</v>
      </c>
      <c r="P7" s="416" t="s">
        <v>276</v>
      </c>
      <c r="Q7" s="396">
        <v>6</v>
      </c>
      <c r="R7" s="416" t="s">
        <v>276</v>
      </c>
      <c r="S7" s="396">
        <v>6</v>
      </c>
      <c r="T7" s="416" t="s">
        <v>276</v>
      </c>
      <c r="U7" s="396">
        <v>6</v>
      </c>
      <c r="V7" s="416" t="s">
        <v>276</v>
      </c>
      <c r="W7" s="396">
        <v>6</v>
      </c>
      <c r="X7" s="416"/>
      <c r="Y7" s="396"/>
      <c r="Z7" s="395" t="s">
        <v>276</v>
      </c>
      <c r="AA7" s="396">
        <v>6</v>
      </c>
      <c r="AB7" s="395" t="s">
        <v>276</v>
      </c>
      <c r="AC7" s="396">
        <v>6</v>
      </c>
      <c r="AD7" s="416" t="s">
        <v>276</v>
      </c>
      <c r="AE7" s="396">
        <v>6</v>
      </c>
      <c r="AF7" s="416" t="s">
        <v>276</v>
      </c>
      <c r="AG7" s="396">
        <v>6</v>
      </c>
      <c r="AH7" s="416" t="s">
        <v>276</v>
      </c>
      <c r="AI7" s="396">
        <v>6</v>
      </c>
      <c r="AJ7" s="416" t="s">
        <v>276</v>
      </c>
      <c r="AK7" s="396">
        <v>6</v>
      </c>
      <c r="AL7" s="416"/>
      <c r="AM7" s="396"/>
      <c r="AN7" s="416" t="s">
        <v>276</v>
      </c>
      <c r="AO7" s="396">
        <v>6</v>
      </c>
      <c r="AP7" s="416" t="s">
        <v>276</v>
      </c>
      <c r="AQ7" s="396">
        <v>6</v>
      </c>
      <c r="AR7" s="416" t="s">
        <v>276</v>
      </c>
      <c r="AS7" s="396">
        <v>6</v>
      </c>
      <c r="AT7" s="416" t="s">
        <v>276</v>
      </c>
      <c r="AU7" s="396">
        <v>6</v>
      </c>
      <c r="AV7" s="416" t="s">
        <v>276</v>
      </c>
      <c r="AW7" s="396">
        <v>6</v>
      </c>
      <c r="AX7" s="416" t="s">
        <v>276</v>
      </c>
      <c r="AY7" s="396">
        <v>6</v>
      </c>
      <c r="AZ7" s="395"/>
      <c r="BA7" s="396"/>
      <c r="BB7" s="395" t="s">
        <v>276</v>
      </c>
      <c r="BC7" s="396">
        <v>6</v>
      </c>
      <c r="BD7" s="416" t="s">
        <v>276</v>
      </c>
      <c r="BE7" s="396">
        <v>6</v>
      </c>
      <c r="BF7" s="416" t="s">
        <v>276</v>
      </c>
      <c r="BG7" s="396">
        <v>6</v>
      </c>
      <c r="BH7" s="416" t="s">
        <v>276</v>
      </c>
      <c r="BI7" s="396">
        <v>6</v>
      </c>
      <c r="BJ7" s="416" t="s">
        <v>276</v>
      </c>
      <c r="BK7" s="396">
        <v>6</v>
      </c>
      <c r="BL7" s="416" t="s">
        <v>276</v>
      </c>
      <c r="BM7" s="396">
        <v>6</v>
      </c>
      <c r="BN7" s="416" t="s">
        <v>276</v>
      </c>
      <c r="BO7" s="396">
        <v>6</v>
      </c>
      <c r="BP7" s="416" t="s">
        <v>276</v>
      </c>
      <c r="BQ7" s="396">
        <v>6</v>
      </c>
      <c r="BR7" s="416" t="s">
        <v>276</v>
      </c>
      <c r="BS7" s="396">
        <v>6</v>
      </c>
      <c r="BT7" s="416" t="s">
        <v>276</v>
      </c>
      <c r="BU7" s="396">
        <v>6</v>
      </c>
      <c r="BV7" s="416" t="s">
        <v>276</v>
      </c>
      <c r="BW7" s="396">
        <v>6</v>
      </c>
      <c r="BX7" s="416" t="s">
        <v>276</v>
      </c>
      <c r="BY7" s="396">
        <v>6</v>
      </c>
      <c r="BZ7" s="395" t="s">
        <v>276</v>
      </c>
      <c r="CA7" s="396">
        <v>6</v>
      </c>
      <c r="CB7" s="395" t="s">
        <v>276</v>
      </c>
      <c r="CC7" s="396">
        <v>6</v>
      </c>
      <c r="CD7" s="416" t="s">
        <v>276</v>
      </c>
      <c r="CE7" s="396">
        <v>6</v>
      </c>
      <c r="CF7" s="416" t="s">
        <v>276</v>
      </c>
      <c r="CG7" s="396">
        <v>6</v>
      </c>
      <c r="CH7" s="416" t="s">
        <v>276</v>
      </c>
      <c r="CI7" s="396">
        <v>6</v>
      </c>
      <c r="CJ7" s="416" t="s">
        <v>276</v>
      </c>
      <c r="CK7" s="396">
        <v>6</v>
      </c>
      <c r="CL7" s="416" t="s">
        <v>276</v>
      </c>
      <c r="CM7" s="396">
        <v>6</v>
      </c>
      <c r="CN7" s="416" t="s">
        <v>276</v>
      </c>
      <c r="CO7" s="396">
        <v>6</v>
      </c>
      <c r="CP7" s="416" t="s">
        <v>276</v>
      </c>
      <c r="CQ7" s="396">
        <v>6</v>
      </c>
      <c r="CR7" s="416" t="s">
        <v>276</v>
      </c>
      <c r="CS7" s="396">
        <v>6</v>
      </c>
      <c r="CT7" s="416"/>
      <c r="CU7" s="396"/>
      <c r="CV7" s="416"/>
      <c r="CW7" s="396"/>
      <c r="CX7" s="416"/>
      <c r="CY7" s="396"/>
      <c r="CZ7" s="395" t="s">
        <v>276</v>
      </c>
      <c r="DA7" s="396">
        <v>6</v>
      </c>
      <c r="DB7" s="395"/>
      <c r="DC7" s="396"/>
      <c r="DD7" s="395"/>
      <c r="DE7" s="396"/>
      <c r="DF7" s="416"/>
      <c r="DG7" s="396"/>
      <c r="DH7" s="416" t="s">
        <v>276</v>
      </c>
      <c r="DI7" s="396">
        <v>6</v>
      </c>
      <c r="DJ7" s="416" t="s">
        <v>276</v>
      </c>
      <c r="DK7" s="396">
        <v>6</v>
      </c>
      <c r="DL7" s="416" t="s">
        <v>276</v>
      </c>
      <c r="DM7" s="396">
        <v>6</v>
      </c>
      <c r="DN7" s="416" t="s">
        <v>276</v>
      </c>
      <c r="DO7" s="396">
        <v>6</v>
      </c>
      <c r="DP7" s="416" t="s">
        <v>276</v>
      </c>
      <c r="DQ7" s="396">
        <v>6</v>
      </c>
      <c r="DR7" s="416" t="s">
        <v>276</v>
      </c>
      <c r="DS7" s="396">
        <v>6</v>
      </c>
      <c r="DT7" s="416" t="s">
        <v>276</v>
      </c>
      <c r="DU7" s="396">
        <v>6</v>
      </c>
      <c r="DV7" s="416" t="s">
        <v>276</v>
      </c>
      <c r="DW7" s="396">
        <v>6</v>
      </c>
      <c r="DX7" s="416" t="s">
        <v>276</v>
      </c>
      <c r="DY7" s="396">
        <v>6</v>
      </c>
      <c r="DZ7" s="395" t="s">
        <v>276</v>
      </c>
      <c r="EA7" s="396">
        <v>6</v>
      </c>
      <c r="EB7" s="395" t="s">
        <v>276</v>
      </c>
      <c r="EC7" s="396">
        <v>6</v>
      </c>
      <c r="ED7" s="416"/>
      <c r="EE7" s="396"/>
      <c r="EF7" s="416" t="s">
        <v>276</v>
      </c>
      <c r="EG7" s="396">
        <v>6</v>
      </c>
      <c r="EH7" s="395" t="s">
        <v>276</v>
      </c>
      <c r="EI7" s="396">
        <v>6</v>
      </c>
    </row>
    <row r="8" spans="1:139" ht="11.25">
      <c r="A8" s="415">
        <v>37518</v>
      </c>
      <c r="B8" s="416"/>
      <c r="C8" s="396"/>
      <c r="D8" s="416"/>
      <c r="E8" s="396"/>
      <c r="F8" s="416"/>
      <c r="G8" s="396"/>
      <c r="H8" s="416"/>
      <c r="I8" s="396"/>
      <c r="J8" s="416" t="s">
        <v>276</v>
      </c>
      <c r="K8" s="396">
        <v>5</v>
      </c>
      <c r="L8" s="416"/>
      <c r="M8" s="396"/>
      <c r="N8" s="416"/>
      <c r="O8" s="396"/>
      <c r="P8" s="416"/>
      <c r="Q8" s="396"/>
      <c r="R8" s="416"/>
      <c r="S8" s="396"/>
      <c r="T8" s="416"/>
      <c r="U8" s="396"/>
      <c r="V8" s="416"/>
      <c r="W8" s="396"/>
      <c r="X8" s="416"/>
      <c r="Y8" s="396"/>
      <c r="Z8" s="395" t="s">
        <v>276</v>
      </c>
      <c r="AA8" s="396">
        <v>5</v>
      </c>
      <c r="AB8" s="395" t="s">
        <v>276</v>
      </c>
      <c r="AC8" s="396">
        <v>1</v>
      </c>
      <c r="AD8" s="416" t="s">
        <v>276</v>
      </c>
      <c r="AE8" s="396">
        <v>2</v>
      </c>
      <c r="AF8" s="416" t="s">
        <v>276</v>
      </c>
      <c r="AG8" s="396">
        <v>5</v>
      </c>
      <c r="AH8" s="416" t="s">
        <v>276</v>
      </c>
      <c r="AI8" s="396">
        <v>5</v>
      </c>
      <c r="AJ8" s="416" t="s">
        <v>276</v>
      </c>
      <c r="AK8" s="396">
        <v>5</v>
      </c>
      <c r="AL8" s="416"/>
      <c r="AM8" s="396"/>
      <c r="AN8" s="416" t="s">
        <v>276</v>
      </c>
      <c r="AO8" s="396">
        <v>5</v>
      </c>
      <c r="AP8" s="416" t="s">
        <v>276</v>
      </c>
      <c r="AQ8" s="396">
        <v>5</v>
      </c>
      <c r="AR8" s="416" t="s">
        <v>276</v>
      </c>
      <c r="AS8" s="396">
        <v>5</v>
      </c>
      <c r="AT8" s="416" t="s">
        <v>276</v>
      </c>
      <c r="AU8" s="396">
        <v>1</v>
      </c>
      <c r="AV8" s="416"/>
      <c r="AW8" s="396"/>
      <c r="AX8" s="416"/>
      <c r="AY8" s="396"/>
      <c r="AZ8" s="395"/>
      <c r="BA8" s="396"/>
      <c r="BB8" s="395" t="s">
        <v>276</v>
      </c>
      <c r="BC8" s="396">
        <v>5</v>
      </c>
      <c r="BD8" s="416" t="s">
        <v>276</v>
      </c>
      <c r="BE8" s="396">
        <v>2</v>
      </c>
      <c r="BF8" s="416" t="s">
        <v>276</v>
      </c>
      <c r="BG8" s="396">
        <v>1</v>
      </c>
      <c r="BH8" s="416" t="s">
        <v>276</v>
      </c>
      <c r="BI8" s="396">
        <v>2</v>
      </c>
      <c r="BJ8" s="416" t="s">
        <v>276</v>
      </c>
      <c r="BK8" s="396">
        <v>5</v>
      </c>
      <c r="BL8" s="416" t="s">
        <v>276</v>
      </c>
      <c r="BM8" s="396">
        <v>5</v>
      </c>
      <c r="BN8" s="416" t="s">
        <v>276</v>
      </c>
      <c r="BO8" s="396">
        <v>2</v>
      </c>
      <c r="BP8" s="416" t="s">
        <v>276</v>
      </c>
      <c r="BQ8" s="396">
        <v>2</v>
      </c>
      <c r="BR8" s="416" t="s">
        <v>276</v>
      </c>
      <c r="BS8" s="396">
        <v>2</v>
      </c>
      <c r="BT8" s="416" t="s">
        <v>276</v>
      </c>
      <c r="BU8" s="396">
        <v>5</v>
      </c>
      <c r="BV8" s="416" t="s">
        <v>276</v>
      </c>
      <c r="BW8" s="396">
        <v>5</v>
      </c>
      <c r="BX8" s="416" t="s">
        <v>276</v>
      </c>
      <c r="BY8" s="396">
        <v>5</v>
      </c>
      <c r="BZ8" s="395" t="s">
        <v>276</v>
      </c>
      <c r="CA8" s="396">
        <v>5</v>
      </c>
      <c r="CB8" s="395"/>
      <c r="CC8" s="396"/>
      <c r="CD8" s="416"/>
      <c r="CE8" s="396"/>
      <c r="CF8" s="416" t="s">
        <v>276</v>
      </c>
      <c r="CG8" s="396">
        <v>1</v>
      </c>
      <c r="CH8" s="416" t="s">
        <v>276</v>
      </c>
      <c r="CI8" s="396">
        <v>1</v>
      </c>
      <c r="CJ8" s="416" t="s">
        <v>276</v>
      </c>
      <c r="CK8" s="396">
        <v>5</v>
      </c>
      <c r="CL8" s="416" t="s">
        <v>276</v>
      </c>
      <c r="CM8" s="396">
        <v>1</v>
      </c>
      <c r="CN8" s="416"/>
      <c r="CO8" s="396"/>
      <c r="CP8" s="416" t="s">
        <v>276</v>
      </c>
      <c r="CQ8" s="396">
        <v>1</v>
      </c>
      <c r="CR8" s="416" t="s">
        <v>276</v>
      </c>
      <c r="CS8" s="396">
        <v>5</v>
      </c>
      <c r="CT8" s="416"/>
      <c r="CU8" s="396"/>
      <c r="CV8" s="416"/>
      <c r="CW8" s="396"/>
      <c r="CX8" s="416"/>
      <c r="CY8" s="396"/>
      <c r="CZ8" s="395"/>
      <c r="DA8" s="396"/>
      <c r="DB8" s="395"/>
      <c r="DC8" s="396"/>
      <c r="DD8" s="395"/>
      <c r="DE8" s="396"/>
      <c r="DF8" s="416"/>
      <c r="DG8" s="396"/>
      <c r="DH8" s="416" t="s">
        <v>276</v>
      </c>
      <c r="DI8" s="396">
        <v>1</v>
      </c>
      <c r="DJ8" s="416" t="s">
        <v>276</v>
      </c>
      <c r="DK8" s="396">
        <v>5</v>
      </c>
      <c r="DL8" s="416" t="s">
        <v>276</v>
      </c>
      <c r="DM8" s="396">
        <v>5</v>
      </c>
      <c r="DN8" s="416" t="s">
        <v>276</v>
      </c>
      <c r="DO8" s="396">
        <v>5</v>
      </c>
      <c r="DP8" s="416" t="s">
        <v>276</v>
      </c>
      <c r="DQ8" s="396">
        <v>1</v>
      </c>
      <c r="DR8" s="416" t="s">
        <v>276</v>
      </c>
      <c r="DS8" s="396">
        <v>5</v>
      </c>
      <c r="DT8" s="416" t="s">
        <v>276</v>
      </c>
      <c r="DU8" s="396">
        <v>1</v>
      </c>
      <c r="DV8" s="416"/>
      <c r="DW8" s="396"/>
      <c r="DX8" s="416" t="s">
        <v>276</v>
      </c>
      <c r="DY8" s="396">
        <v>1</v>
      </c>
      <c r="DZ8" s="395"/>
      <c r="EA8" s="396"/>
      <c r="EB8" s="395" t="s">
        <v>276</v>
      </c>
      <c r="EC8" s="396">
        <v>5</v>
      </c>
      <c r="ED8" s="416"/>
      <c r="EE8" s="396"/>
      <c r="EF8" s="416" t="s">
        <v>276</v>
      </c>
      <c r="EG8" s="396">
        <v>5</v>
      </c>
      <c r="EH8" s="395" t="s">
        <v>276</v>
      </c>
      <c r="EI8" s="396">
        <v>1</v>
      </c>
    </row>
    <row r="9" spans="1:139" ht="11.25">
      <c r="A9" s="415"/>
      <c r="B9" s="416"/>
      <c r="C9" s="396"/>
      <c r="D9" s="416"/>
      <c r="E9" s="396"/>
      <c r="F9" s="416"/>
      <c r="G9" s="396"/>
      <c r="H9" s="416"/>
      <c r="I9" s="396"/>
      <c r="J9" s="416"/>
      <c r="K9" s="396"/>
      <c r="L9" s="416"/>
      <c r="M9" s="396"/>
      <c r="N9" s="416"/>
      <c r="O9" s="396"/>
      <c r="P9" s="416"/>
      <c r="Q9" s="396"/>
      <c r="R9" s="416"/>
      <c r="S9" s="396"/>
      <c r="T9" s="416"/>
      <c r="U9" s="396"/>
      <c r="V9" s="416"/>
      <c r="W9" s="396"/>
      <c r="X9" s="416"/>
      <c r="Y9" s="396"/>
      <c r="Z9" s="395"/>
      <c r="AA9" s="396"/>
      <c r="AB9" s="395"/>
      <c r="AC9" s="396"/>
      <c r="AD9" s="416"/>
      <c r="AE9" s="396"/>
      <c r="AF9" s="416"/>
      <c r="AG9" s="396"/>
      <c r="AH9" s="416"/>
      <c r="AI9" s="396"/>
      <c r="AJ9" s="416"/>
      <c r="AK9" s="396"/>
      <c r="AL9" s="416"/>
      <c r="AM9" s="396"/>
      <c r="AN9" s="416"/>
      <c r="AO9" s="396"/>
      <c r="AP9" s="416"/>
      <c r="AQ9" s="396"/>
      <c r="AR9" s="416"/>
      <c r="AS9" s="396"/>
      <c r="AT9" s="416"/>
      <c r="AU9" s="396"/>
      <c r="AV9" s="416"/>
      <c r="AW9" s="396"/>
      <c r="AX9" s="416"/>
      <c r="AY9" s="396"/>
      <c r="AZ9" s="395"/>
      <c r="BA9" s="396"/>
      <c r="BB9" s="395"/>
      <c r="BC9" s="396"/>
      <c r="BD9" s="416"/>
      <c r="BE9" s="396"/>
      <c r="BF9" s="416"/>
      <c r="BG9" s="396"/>
      <c r="BH9" s="416"/>
      <c r="BI9" s="396"/>
      <c r="BJ9" s="416"/>
      <c r="BK9" s="396"/>
      <c r="BL9" s="416"/>
      <c r="BM9" s="396"/>
      <c r="BN9" s="416"/>
      <c r="BO9" s="396"/>
      <c r="BP9" s="416"/>
      <c r="BQ9" s="396"/>
      <c r="BR9" s="416"/>
      <c r="BS9" s="396"/>
      <c r="BT9" s="416"/>
      <c r="BU9" s="396"/>
      <c r="BV9" s="416"/>
      <c r="BW9" s="396"/>
      <c r="BX9" s="416"/>
      <c r="BY9" s="396"/>
      <c r="BZ9" s="395"/>
      <c r="CA9" s="396"/>
      <c r="CB9" s="395"/>
      <c r="CC9" s="396"/>
      <c r="CD9" s="416"/>
      <c r="CE9" s="396"/>
      <c r="CF9" s="416"/>
      <c r="CG9" s="396"/>
      <c r="CH9" s="416"/>
      <c r="CI9" s="396"/>
      <c r="CJ9" s="416"/>
      <c r="CK9" s="396"/>
      <c r="CL9" s="416"/>
      <c r="CM9" s="396"/>
      <c r="CN9" s="416"/>
      <c r="CO9" s="396"/>
      <c r="CP9" s="416"/>
      <c r="CQ9" s="396"/>
      <c r="CR9" s="416"/>
      <c r="CS9" s="396"/>
      <c r="CT9" s="416"/>
      <c r="CU9" s="396"/>
      <c r="CV9" s="416"/>
      <c r="CW9" s="396"/>
      <c r="CX9" s="416"/>
      <c r="CY9" s="396"/>
      <c r="CZ9" s="395"/>
      <c r="DA9" s="396"/>
      <c r="DB9" s="395"/>
      <c r="DC9" s="396"/>
      <c r="DD9" s="395"/>
      <c r="DE9" s="396"/>
      <c r="DF9" s="416"/>
      <c r="DG9" s="396"/>
      <c r="DH9" s="416"/>
      <c r="DI9" s="396"/>
      <c r="DJ9" s="416"/>
      <c r="DK9" s="396"/>
      <c r="DL9" s="416"/>
      <c r="DM9" s="396"/>
      <c r="DN9" s="416"/>
      <c r="DO9" s="396"/>
      <c r="DP9" s="416"/>
      <c r="DQ9" s="396"/>
      <c r="DR9" s="416"/>
      <c r="DS9" s="396"/>
      <c r="DT9" s="416"/>
      <c r="DU9" s="396"/>
      <c r="DV9" s="416"/>
      <c r="DW9" s="396"/>
      <c r="DX9" s="416"/>
      <c r="DY9" s="396"/>
      <c r="DZ9" s="395"/>
      <c r="EA9" s="396"/>
      <c r="EB9" s="395"/>
      <c r="EC9" s="396"/>
      <c r="ED9" s="416"/>
      <c r="EE9" s="396"/>
      <c r="EF9" s="416"/>
      <c r="EG9" s="396"/>
      <c r="EH9" s="395"/>
      <c r="EI9" s="396"/>
    </row>
    <row r="10" spans="1:139" ht="11.25" hidden="1">
      <c r="A10" s="415" t="s">
        <v>321</v>
      </c>
      <c r="B10" s="416"/>
      <c r="C10" s="396">
        <f>MIN(C3:C8)</f>
        <v>5</v>
      </c>
      <c r="D10" s="416"/>
      <c r="E10" s="396">
        <f>MIN(E3:E8)</f>
        <v>5</v>
      </c>
      <c r="F10" s="416"/>
      <c r="G10" s="396">
        <f>MIN(G3:G8)</f>
        <v>0</v>
      </c>
      <c r="H10" s="416"/>
      <c r="I10" s="396">
        <f>MIN(I3:I8)</f>
        <v>5</v>
      </c>
      <c r="J10" s="416"/>
      <c r="K10" s="396">
        <f>MIN(K3:K8)</f>
        <v>5</v>
      </c>
      <c r="L10" s="416"/>
      <c r="M10" s="396">
        <f>MIN(M3:M8)</f>
        <v>0</v>
      </c>
      <c r="N10" s="416"/>
      <c r="O10" s="396">
        <f>MIN(O3:O8)</f>
        <v>5</v>
      </c>
      <c r="P10" s="416"/>
      <c r="Q10" s="396">
        <f>MIN(Q3:Q8)</f>
        <v>5</v>
      </c>
      <c r="R10" s="416"/>
      <c r="S10" s="396">
        <f>MIN(S3:S8)</f>
        <v>5</v>
      </c>
      <c r="T10" s="416"/>
      <c r="U10" s="396">
        <f>MIN(U3:U8)</f>
        <v>5</v>
      </c>
      <c r="V10" s="416"/>
      <c r="W10" s="396">
        <f>MIN(W3:W8)</f>
        <v>5</v>
      </c>
      <c r="X10" s="416"/>
      <c r="Y10" s="396">
        <f>MIN(Y3:Y8)</f>
        <v>0</v>
      </c>
      <c r="Z10" s="395"/>
      <c r="AA10" s="396">
        <f>MIN(AA3:AA8)</f>
        <v>5</v>
      </c>
      <c r="AB10" s="395"/>
      <c r="AC10" s="396">
        <f>MIN(AC3:AC8)</f>
        <v>1</v>
      </c>
      <c r="AD10" s="416"/>
      <c r="AE10" s="396">
        <f>MIN(AE3:AE8)</f>
        <v>2</v>
      </c>
      <c r="AF10" s="416"/>
      <c r="AG10" s="396">
        <f>MIN(AG3:AG8)</f>
        <v>5</v>
      </c>
      <c r="AH10" s="416"/>
      <c r="AI10" s="396">
        <f>MIN(AI3:AI8)</f>
        <v>5</v>
      </c>
      <c r="AJ10" s="416"/>
      <c r="AK10" s="396">
        <f>MIN(AK3:AK8)</f>
        <v>5</v>
      </c>
      <c r="AL10" s="416"/>
      <c r="AM10" s="396">
        <f>MIN(AM3:AM8)</f>
        <v>0</v>
      </c>
      <c r="AN10" s="416"/>
      <c r="AO10" s="396">
        <f>MIN(AO3:AO8)</f>
        <v>5</v>
      </c>
      <c r="AP10" s="416"/>
      <c r="AQ10" s="396">
        <f>MIN(AQ3:AQ8)</f>
        <v>5</v>
      </c>
      <c r="AR10" s="416"/>
      <c r="AS10" s="396">
        <f>MIN(AS3:AS8)</f>
        <v>5</v>
      </c>
      <c r="AT10" s="416"/>
      <c r="AU10" s="396">
        <f>MIN(AU3:AU8)</f>
        <v>1</v>
      </c>
      <c r="AV10" s="416"/>
      <c r="AW10" s="396">
        <f>MIN(AW3:AW8)</f>
        <v>5</v>
      </c>
      <c r="AX10" s="416"/>
      <c r="AY10" s="396">
        <f>MIN(AY3:AY8)</f>
        <v>5</v>
      </c>
      <c r="AZ10" s="395"/>
      <c r="BA10" s="396">
        <f>MIN(BA3:BA8)</f>
        <v>0</v>
      </c>
      <c r="BB10" s="395"/>
      <c r="BC10" s="396">
        <f>MIN(BC3:BC8)</f>
        <v>5</v>
      </c>
      <c r="BD10" s="416"/>
      <c r="BE10" s="396">
        <f>MIN(BE3:BE8)</f>
        <v>2</v>
      </c>
      <c r="BF10" s="416"/>
      <c r="BG10" s="396">
        <f>MIN(BG3:BG8)</f>
        <v>1</v>
      </c>
      <c r="BH10" s="416"/>
      <c r="BI10" s="396">
        <f>MIN(BI3:BI8)</f>
        <v>2</v>
      </c>
      <c r="BJ10" s="416"/>
      <c r="BK10" s="396">
        <f>MIN(BK3:BK8)</f>
        <v>5</v>
      </c>
      <c r="BL10" s="416"/>
      <c r="BM10" s="396">
        <f>MIN(BM3:BM8)</f>
        <v>5</v>
      </c>
      <c r="BN10" s="416"/>
      <c r="BO10" s="396">
        <f>MIN(BO3:BO8)</f>
        <v>2</v>
      </c>
      <c r="BP10" s="416"/>
      <c r="BQ10" s="396">
        <f>MIN(BQ3:BQ8)</f>
        <v>2</v>
      </c>
      <c r="BR10" s="416"/>
      <c r="BS10" s="396">
        <f>MIN(BS3:BS8)</f>
        <v>2</v>
      </c>
      <c r="BT10" s="416"/>
      <c r="BU10" s="396">
        <f>MIN(BU3:BU8)</f>
        <v>5</v>
      </c>
      <c r="BV10" s="416"/>
      <c r="BW10" s="396">
        <f>MIN(BW3:BW8)</f>
        <v>5</v>
      </c>
      <c r="BX10" s="416"/>
      <c r="BY10" s="396">
        <f>MIN(BY3:BY8)</f>
        <v>5</v>
      </c>
      <c r="BZ10" s="395"/>
      <c r="CA10" s="396">
        <f>MIN(CA3:CA8)</f>
        <v>5</v>
      </c>
      <c r="CB10" s="395"/>
      <c r="CC10" s="396">
        <f>MIN(CC3:CC8)</f>
        <v>5</v>
      </c>
      <c r="CD10" s="416"/>
      <c r="CE10" s="396">
        <f>MIN(CE3:CE8)</f>
        <v>5</v>
      </c>
      <c r="CF10" s="416"/>
      <c r="CG10" s="396">
        <f>MIN(CG3:CG8)</f>
        <v>1</v>
      </c>
      <c r="CH10" s="416"/>
      <c r="CI10" s="396">
        <f>MIN(CI3:CI8)</f>
        <v>1</v>
      </c>
      <c r="CJ10" s="416"/>
      <c r="CK10" s="396">
        <f>MIN(CK3:CK8)</f>
        <v>5</v>
      </c>
      <c r="CL10" s="416"/>
      <c r="CM10" s="396">
        <f>MIN(CM3:CM8)</f>
        <v>1</v>
      </c>
      <c r="CN10" s="416"/>
      <c r="CO10" s="396">
        <f>MIN(CO3:CO8)</f>
        <v>5</v>
      </c>
      <c r="CP10" s="416"/>
      <c r="CQ10" s="396">
        <f>MIN(CQ3:CQ8)</f>
        <v>1</v>
      </c>
      <c r="CR10" s="416"/>
      <c r="CS10" s="396">
        <f>MIN(CS3:CS8)</f>
        <v>5</v>
      </c>
      <c r="CT10" s="416"/>
      <c r="CU10" s="396">
        <f>MIN(CU3:CU8)</f>
        <v>0</v>
      </c>
      <c r="CV10" s="416"/>
      <c r="CW10" s="396">
        <f>MIN(CW3:CW8)</f>
        <v>0</v>
      </c>
      <c r="CX10" s="416"/>
      <c r="CY10" s="396">
        <f>MIN(CY3:CY8)</f>
        <v>0</v>
      </c>
      <c r="CZ10" s="395"/>
      <c r="DA10" s="396">
        <f>MIN(DA3:DA8)</f>
        <v>5</v>
      </c>
      <c r="DB10" s="395"/>
      <c r="DC10" s="396">
        <f>MIN(DC3:DC8)</f>
        <v>0</v>
      </c>
      <c r="DD10" s="395"/>
      <c r="DE10" s="396">
        <f>MIN(DE3:DE8)</f>
        <v>0</v>
      </c>
      <c r="DF10" s="416"/>
      <c r="DG10" s="396">
        <f>MIN(DG3:DG8)</f>
        <v>0</v>
      </c>
      <c r="DH10" s="416"/>
      <c r="DI10" s="396">
        <f>MIN(DI3:DI8)</f>
        <v>1</v>
      </c>
      <c r="DJ10" s="416"/>
      <c r="DK10" s="396">
        <f>MIN(DK3:DK8)</f>
        <v>5</v>
      </c>
      <c r="DL10" s="416"/>
      <c r="DM10" s="396">
        <f>MIN(DM3:DM8)</f>
        <v>5</v>
      </c>
      <c r="DN10" s="416"/>
      <c r="DO10" s="396">
        <f>MIN(DO3:DO8)</f>
        <v>5</v>
      </c>
      <c r="DP10" s="416"/>
      <c r="DQ10" s="396">
        <f>MIN(DQ3:DQ8)</f>
        <v>1</v>
      </c>
      <c r="DR10" s="416"/>
      <c r="DS10" s="396">
        <f>MIN(DS3:DS8)</f>
        <v>5</v>
      </c>
      <c r="DT10" s="416"/>
      <c r="DU10" s="396">
        <f>MIN(DU3:DU8)</f>
        <v>1</v>
      </c>
      <c r="DV10" s="416"/>
      <c r="DW10" s="396">
        <f>MIN(DW3:DW8)</f>
        <v>5</v>
      </c>
      <c r="DX10" s="416"/>
      <c r="DY10" s="396">
        <f>MIN(DY3:DY8)</f>
        <v>1</v>
      </c>
      <c r="DZ10" s="395"/>
      <c r="EA10" s="396">
        <f>MIN(EA3:EA8)</f>
        <v>5</v>
      </c>
      <c r="EB10" s="395"/>
      <c r="EC10" s="396">
        <f>MIN(EC3:EC8)</f>
        <v>5</v>
      </c>
      <c r="ED10" s="416"/>
      <c r="EE10" s="396">
        <f>MIN(EE3:EE8)</f>
        <v>0</v>
      </c>
      <c r="EF10" s="416"/>
      <c r="EG10" s="396">
        <f>MIN(EG3:EG8)</f>
        <v>5</v>
      </c>
      <c r="EH10" s="395"/>
      <c r="EI10" s="396">
        <f>MIN(EI3:EI8)</f>
        <v>1</v>
      </c>
    </row>
    <row r="11" spans="1:139" ht="11.25" hidden="1">
      <c r="A11" s="415" t="s">
        <v>322</v>
      </c>
      <c r="B11" s="416"/>
      <c r="C11" s="396">
        <f>MAX(C3:C8)</f>
        <v>15</v>
      </c>
      <c r="D11" s="416"/>
      <c r="E11" s="396">
        <f>MAX(E3:E8)</f>
        <v>15</v>
      </c>
      <c r="F11" s="416"/>
      <c r="G11" s="396">
        <f>MAX(G3:G8)</f>
        <v>0</v>
      </c>
      <c r="H11" s="416"/>
      <c r="I11" s="396">
        <f>MAX(I3:I8)</f>
        <v>10</v>
      </c>
      <c r="J11" s="416"/>
      <c r="K11" s="396">
        <f>MAX(K3:K8)</f>
        <v>23</v>
      </c>
      <c r="L11" s="416"/>
      <c r="M11" s="396">
        <f>MAX(M3:M8)</f>
        <v>0</v>
      </c>
      <c r="N11" s="416"/>
      <c r="O11" s="396">
        <f>MAX(O3:O8)</f>
        <v>10</v>
      </c>
      <c r="P11" s="416"/>
      <c r="Q11" s="396">
        <f>MAX(Q3:Q8)</f>
        <v>10</v>
      </c>
      <c r="R11" s="416"/>
      <c r="S11" s="396">
        <f>MAX(S3:S8)</f>
        <v>10</v>
      </c>
      <c r="T11" s="416"/>
      <c r="U11" s="396">
        <f>MAX(U3:U8)</f>
        <v>10</v>
      </c>
      <c r="V11" s="416"/>
      <c r="W11" s="396">
        <f>MAX(W3:W8)</f>
        <v>15</v>
      </c>
      <c r="X11" s="416"/>
      <c r="Y11" s="396">
        <f>MAX(Y3:Y8)</f>
        <v>0</v>
      </c>
      <c r="Z11" s="395"/>
      <c r="AA11" s="396">
        <f>MAX(AA3:AA8)</f>
        <v>10</v>
      </c>
      <c r="AB11" s="395"/>
      <c r="AC11" s="396">
        <f>MAX(AC3:AC8)</f>
        <v>10</v>
      </c>
      <c r="AD11" s="416"/>
      <c r="AE11" s="396">
        <f>MAX(AE3:AE8)</f>
        <v>12</v>
      </c>
      <c r="AF11" s="416"/>
      <c r="AG11" s="396">
        <f>MAX(AG3:AG8)</f>
        <v>46</v>
      </c>
      <c r="AH11" s="416"/>
      <c r="AI11" s="396">
        <f>MAX(AI3:AI8)</f>
        <v>10</v>
      </c>
      <c r="AJ11" s="416"/>
      <c r="AK11" s="396">
        <f>MAX(AK3:AK8)</f>
        <v>10</v>
      </c>
      <c r="AL11" s="416"/>
      <c r="AM11" s="396">
        <f>MAX(AM3:AM8)</f>
        <v>0</v>
      </c>
      <c r="AN11" s="416"/>
      <c r="AO11" s="396">
        <f>MAX(AO3:AO8)</f>
        <v>15</v>
      </c>
      <c r="AP11" s="416"/>
      <c r="AQ11" s="396">
        <f>MAX(AQ3:AQ8)</f>
        <v>15</v>
      </c>
      <c r="AR11" s="416"/>
      <c r="AS11" s="396">
        <f>MAX(AS3:AS8)</f>
        <v>15</v>
      </c>
      <c r="AT11" s="416"/>
      <c r="AU11" s="396">
        <f>MAX(AU3:AU8)</f>
        <v>6</v>
      </c>
      <c r="AV11" s="416"/>
      <c r="AW11" s="396">
        <f>MAX(AW3:AW8)</f>
        <v>10</v>
      </c>
      <c r="AX11" s="416"/>
      <c r="AY11" s="396">
        <f>MAX(AY3:AY8)</f>
        <v>10</v>
      </c>
      <c r="AZ11" s="395"/>
      <c r="BA11" s="396">
        <f>MAX(BA3:BA8)</f>
        <v>0</v>
      </c>
      <c r="BB11" s="395"/>
      <c r="BC11" s="396">
        <f>MAX(BC3:BC8)</f>
        <v>29</v>
      </c>
      <c r="BD11" s="416"/>
      <c r="BE11" s="396">
        <f>MAX(BE3:BE8)</f>
        <v>15</v>
      </c>
      <c r="BF11" s="416"/>
      <c r="BG11" s="396">
        <f>MAX(BG3:BG8)</f>
        <v>15</v>
      </c>
      <c r="BH11" s="416"/>
      <c r="BI11" s="396">
        <f>MAX(BI3:BI8)</f>
        <v>10</v>
      </c>
      <c r="BJ11" s="416"/>
      <c r="BK11" s="396">
        <f>MAX(BK3:BK8)</f>
        <v>29</v>
      </c>
      <c r="BL11" s="416"/>
      <c r="BM11" s="396">
        <f>MAX(BM3:BM8)</f>
        <v>15</v>
      </c>
      <c r="BN11" s="416"/>
      <c r="BO11" s="396">
        <f>MAX(BO3:BO8)</f>
        <v>15</v>
      </c>
      <c r="BP11" s="416"/>
      <c r="BQ11" s="396">
        <f>MAX(BQ3:BQ8)</f>
        <v>25</v>
      </c>
      <c r="BR11" s="416"/>
      <c r="BS11" s="396">
        <f>MAX(BS3:BS8)</f>
        <v>15</v>
      </c>
      <c r="BT11" s="416"/>
      <c r="BU11" s="396">
        <f>MAX(BU3:BU8)</f>
        <v>50</v>
      </c>
      <c r="BV11" s="416"/>
      <c r="BW11" s="396">
        <f>MAX(BW3:BW8)</f>
        <v>15</v>
      </c>
      <c r="BX11" s="416"/>
      <c r="BY11" s="396">
        <f>MAX(BY3:BY8)</f>
        <v>15</v>
      </c>
      <c r="BZ11" s="395"/>
      <c r="CA11" s="396">
        <f>MAX(CA3:CA8)</f>
        <v>15</v>
      </c>
      <c r="CB11" s="395"/>
      <c r="CC11" s="396">
        <f>MAX(CC3:CC8)</f>
        <v>15</v>
      </c>
      <c r="CD11" s="416"/>
      <c r="CE11" s="396">
        <f>MAX(CE3:CE8)</f>
        <v>15</v>
      </c>
      <c r="CF11" s="416"/>
      <c r="CG11" s="396">
        <f>MAX(CG3:CG8)</f>
        <v>10</v>
      </c>
      <c r="CH11" s="416"/>
      <c r="CI11" s="396">
        <f>MAX(CI3:CI8)</f>
        <v>29</v>
      </c>
      <c r="CJ11" s="416"/>
      <c r="CK11" s="396">
        <f>MAX(CK3:CK8)</f>
        <v>29</v>
      </c>
      <c r="CL11" s="416"/>
      <c r="CM11" s="396">
        <f>MAX(CM3:CM8)</f>
        <v>10</v>
      </c>
      <c r="CN11" s="416"/>
      <c r="CO11" s="396">
        <f>MAX(CO3:CO8)</f>
        <v>10</v>
      </c>
      <c r="CP11" s="416"/>
      <c r="CQ11" s="396">
        <f>MAX(CQ3:CQ8)</f>
        <v>29</v>
      </c>
      <c r="CR11" s="416"/>
      <c r="CS11" s="396">
        <f>MAX(CS3:CS8)</f>
        <v>50</v>
      </c>
      <c r="CT11" s="416"/>
      <c r="CU11" s="396">
        <f>MAX(CU3:CU8)</f>
        <v>0</v>
      </c>
      <c r="CV11" s="416"/>
      <c r="CW11" s="396">
        <f>MAX(CW3:CW8)</f>
        <v>0</v>
      </c>
      <c r="CX11" s="416"/>
      <c r="CY11" s="396">
        <f>MAX(CY3:CY8)</f>
        <v>0</v>
      </c>
      <c r="CZ11" s="395"/>
      <c r="DA11" s="396">
        <f>MAX(DA3:DA8)</f>
        <v>15</v>
      </c>
      <c r="DB11" s="395"/>
      <c r="DC11" s="396">
        <f>MAX(DC3:DC8)</f>
        <v>0</v>
      </c>
      <c r="DD11" s="395"/>
      <c r="DE11" s="396">
        <f>MAX(DE3:DE8)</f>
        <v>0</v>
      </c>
      <c r="DF11" s="416"/>
      <c r="DG11" s="396">
        <f>MAX(DG3:DG8)</f>
        <v>0</v>
      </c>
      <c r="DH11" s="416"/>
      <c r="DI11" s="396">
        <f>MAX(DI3:DI8)</f>
        <v>10</v>
      </c>
      <c r="DJ11" s="416"/>
      <c r="DK11" s="396">
        <f>MAX(DK3:DK8)</f>
        <v>15</v>
      </c>
      <c r="DL11" s="416"/>
      <c r="DM11" s="396">
        <f>MAX(DM3:DM8)</f>
        <v>15</v>
      </c>
      <c r="DN11" s="416"/>
      <c r="DO11" s="396">
        <f>MAX(DO3:DO8)</f>
        <v>29</v>
      </c>
      <c r="DP11" s="416"/>
      <c r="DQ11" s="396">
        <f>MAX(DQ3:DQ8)</f>
        <v>10</v>
      </c>
      <c r="DR11" s="416"/>
      <c r="DS11" s="396">
        <f>MAX(DS3:DS8)</f>
        <v>10</v>
      </c>
      <c r="DT11" s="416"/>
      <c r="DU11" s="396">
        <f>MAX(DU3:DU8)</f>
        <v>50</v>
      </c>
      <c r="DV11" s="416"/>
      <c r="DW11" s="396">
        <f>MAX(DW3:DW8)</f>
        <v>15</v>
      </c>
      <c r="DX11" s="416"/>
      <c r="DY11" s="396">
        <f>MAX(DY3:DY8)</f>
        <v>15</v>
      </c>
      <c r="DZ11" s="395"/>
      <c r="EA11" s="396">
        <f>MAX(EA3:EA8)</f>
        <v>15</v>
      </c>
      <c r="EB11" s="395"/>
      <c r="EC11" s="396">
        <f>MAX(EC3:EC8)</f>
        <v>15</v>
      </c>
      <c r="ED11" s="416"/>
      <c r="EE11" s="396">
        <f>MAX(EE3:EE8)</f>
        <v>0</v>
      </c>
      <c r="EF11" s="416"/>
      <c r="EG11" s="396">
        <f>MAX(EG3:EG8)</f>
        <v>10</v>
      </c>
      <c r="EH11" s="395"/>
      <c r="EI11" s="396">
        <f>MAX(EI3:EI8)</f>
        <v>6</v>
      </c>
    </row>
    <row r="12" spans="1:139" ht="11.25" hidden="1">
      <c r="A12" s="415" t="s">
        <v>323</v>
      </c>
      <c r="B12" s="416"/>
      <c r="C12" s="396">
        <f>IF(SUM(C3:C8)=0,"NA",AVERAGE(C3:C8))</f>
        <v>7.4</v>
      </c>
      <c r="D12" s="416"/>
      <c r="E12" s="396">
        <f>IF(SUM(E3:E8)=0,"NA",AVERAGE(E3:E8))</f>
        <v>7.4</v>
      </c>
      <c r="F12" s="416"/>
      <c r="G12" s="396" t="str">
        <f>IF(SUM(G3:G8)=0,"NA",AVERAGE(G3:G8))</f>
        <v>NA</v>
      </c>
      <c r="H12" s="416"/>
      <c r="I12" s="396">
        <f>IF(SUM(I3:I8)=0,"NA",AVERAGE(I3:I8))</f>
        <v>6.4</v>
      </c>
      <c r="J12" s="416"/>
      <c r="K12" s="396">
        <f>IF(SUM(K3:K8)=0,"NA",AVERAGE(K3:K8))</f>
        <v>15</v>
      </c>
      <c r="L12" s="416"/>
      <c r="M12" s="396" t="str">
        <f>IF(SUM(M3:M8)=0,"NA",AVERAGE(M3:M8))</f>
        <v>NA</v>
      </c>
      <c r="N12" s="416"/>
      <c r="O12" s="396">
        <f>IF(SUM(O3:O8)=0,"NA",AVERAGE(O3:O8))</f>
        <v>6.4</v>
      </c>
      <c r="P12" s="416"/>
      <c r="Q12" s="396">
        <f>IF(SUM(Q3:Q8)=0,"NA",AVERAGE(Q3:Q8))</f>
        <v>6.4</v>
      </c>
      <c r="R12" s="416"/>
      <c r="S12" s="396">
        <f>IF(SUM(S3:S8)=0,"NA",AVERAGE(S3:S8))</f>
        <v>6.4</v>
      </c>
      <c r="T12" s="416"/>
      <c r="U12" s="396">
        <f>IF(SUM(U3:U8)=0,"NA",AVERAGE(U3:U8))</f>
        <v>6.4</v>
      </c>
      <c r="V12" s="416"/>
      <c r="W12" s="396">
        <f>IF(SUM(W3:W8)=0,"NA",AVERAGE(W3:W8))</f>
        <v>7.4</v>
      </c>
      <c r="X12" s="416"/>
      <c r="Y12" s="396" t="str">
        <f>IF(SUM(Y3:Y8)=0,"NA",AVERAGE(Y3:Y8))</f>
        <v>NA</v>
      </c>
      <c r="Z12" s="395"/>
      <c r="AA12" s="396">
        <f>IF(SUM(AA3:AA8)=0,"NA",AVERAGE(AA3:AA8))</f>
        <v>7</v>
      </c>
      <c r="AB12" s="395"/>
      <c r="AC12" s="396">
        <f>IF(SUM(AC3:AC8)=0,"NA",AVERAGE(AC3:AC8))</f>
        <v>5.5</v>
      </c>
      <c r="AD12" s="416"/>
      <c r="AE12" s="396">
        <f>IF(SUM(AE3:AE8)=0,"NA",AVERAGE(AE3:AE8))</f>
        <v>7.5</v>
      </c>
      <c r="AF12" s="416"/>
      <c r="AG12" s="396">
        <f>IF(SUM(AG3:AG8)=0,"NA",AVERAGE(AG3:AG8))</f>
        <v>25.166666666666668</v>
      </c>
      <c r="AH12" s="416"/>
      <c r="AI12" s="396">
        <f>IF(SUM(AI3:AI8)=0,"NA",AVERAGE(AI3:AI8))</f>
        <v>6.166666666666667</v>
      </c>
      <c r="AJ12" s="416"/>
      <c r="AK12" s="396">
        <f>IF(SUM(AK3:AK8)=0,"NA",AVERAGE(AK3:AK8))</f>
        <v>6.166666666666667</v>
      </c>
      <c r="AL12" s="416"/>
      <c r="AM12" s="396" t="str">
        <f>IF(SUM(AM3:AM8)=0,"NA",AVERAGE(AM3:AM8))</f>
        <v>NA</v>
      </c>
      <c r="AN12" s="416"/>
      <c r="AO12" s="396">
        <f>IF(SUM(AO3:AO8)=0,"NA",AVERAGE(AO3:AO8))</f>
        <v>7</v>
      </c>
      <c r="AP12" s="416"/>
      <c r="AQ12" s="396">
        <f>IF(SUM(AQ3:AQ8)=0,"NA",AVERAGE(AQ3:AQ8))</f>
        <v>7</v>
      </c>
      <c r="AR12" s="416"/>
      <c r="AS12" s="396">
        <f>IF(SUM(AS3:AS8)=0,"NA",AVERAGE(AS3:AS8))</f>
        <v>7</v>
      </c>
      <c r="AT12" s="416"/>
      <c r="AU12" s="396">
        <f>IF(SUM(AU3:AU8)=0,"NA",AVERAGE(AU3:AU8))</f>
        <v>4.666666666666667</v>
      </c>
      <c r="AV12" s="416"/>
      <c r="AW12" s="396">
        <f>IF(SUM(AW3:AW8)=0,"NA",AVERAGE(AW3:AW8))</f>
        <v>6.4</v>
      </c>
      <c r="AX12" s="416"/>
      <c r="AY12" s="396">
        <f>IF(SUM(AY3:AY8)=0,"NA",AVERAGE(AY3:AY8))</f>
        <v>6.4</v>
      </c>
      <c r="AZ12" s="395"/>
      <c r="BA12" s="396" t="str">
        <f>IF(SUM(BA3:BA8)=0,"NA",AVERAGE(BA3:BA8))</f>
        <v>NA</v>
      </c>
      <c r="BB12" s="395"/>
      <c r="BC12" s="396">
        <f>IF(SUM(BC3:BC8)=0,"NA",AVERAGE(BC3:BC8))</f>
        <v>14.166666666666666</v>
      </c>
      <c r="BD12" s="416"/>
      <c r="BE12" s="396">
        <f>IF(SUM(BE3:BE8)=0,"NA",AVERAGE(BE3:BE8))</f>
        <v>6.5</v>
      </c>
      <c r="BF12" s="416"/>
      <c r="BG12" s="396">
        <f>IF(SUM(BG3:BG8)=0,"NA",AVERAGE(BG3:BG8))</f>
        <v>6.333333333333333</v>
      </c>
      <c r="BH12" s="416"/>
      <c r="BI12" s="396">
        <f>IF(SUM(BI3:BI8)=0,"NA",AVERAGE(BI3:BI8))</f>
        <v>5.666666666666667</v>
      </c>
      <c r="BJ12" s="416"/>
      <c r="BK12" s="396">
        <f>IF(SUM(BK3:BK8)=0,"NA",AVERAGE(BK3:BK8))</f>
        <v>15</v>
      </c>
      <c r="BL12" s="416"/>
      <c r="BM12" s="396">
        <f>IF(SUM(BM3:BM8)=0,"NA",AVERAGE(BM3:BM8))</f>
        <v>7</v>
      </c>
      <c r="BN12" s="416"/>
      <c r="BO12" s="396">
        <f>IF(SUM(BO3:BO8)=0,"NA",AVERAGE(BO3:BO8))</f>
        <v>6.5</v>
      </c>
      <c r="BP12" s="416"/>
      <c r="BQ12" s="396">
        <f>IF(SUM(BQ3:BQ8)=0,"NA",AVERAGE(BQ3:BQ8))</f>
        <v>8.166666666666666</v>
      </c>
      <c r="BR12" s="416"/>
      <c r="BS12" s="396">
        <f>IF(SUM(BS3:BS8)=0,"NA",AVERAGE(BS3:BS8))</f>
        <v>6.5</v>
      </c>
      <c r="BT12" s="416"/>
      <c r="BU12" s="396">
        <f>IF(SUM(BU3:BU8)=0,"NA",AVERAGE(BU3:BU8))</f>
        <v>14.666666666666666</v>
      </c>
      <c r="BV12" s="416"/>
      <c r="BW12" s="396">
        <f>IF(SUM(BW3:BW8)=0,"NA",AVERAGE(BW3:BW8))</f>
        <v>7</v>
      </c>
      <c r="BX12" s="416"/>
      <c r="BY12" s="396">
        <f>IF(SUM(BY3:BY8)=0,"NA",AVERAGE(BY3:BY8))</f>
        <v>7</v>
      </c>
      <c r="BZ12" s="395"/>
      <c r="CA12" s="396">
        <f>IF(SUM(CA3:CA8)=0,"NA",AVERAGE(CA3:CA8))</f>
        <v>7</v>
      </c>
      <c r="CB12" s="395"/>
      <c r="CC12" s="396">
        <f>IF(SUM(CC3:CC8)=0,"NA",AVERAGE(CC3:CC8))</f>
        <v>7.4</v>
      </c>
      <c r="CD12" s="416"/>
      <c r="CE12" s="396">
        <f>IF(SUM(CE3:CE8)=0,"NA",AVERAGE(CE3:CE8))</f>
        <v>7.4</v>
      </c>
      <c r="CF12" s="416"/>
      <c r="CG12" s="396">
        <f>IF(SUM(CG3:CG8)=0,"NA",AVERAGE(CG3:CG8))</f>
        <v>5.5</v>
      </c>
      <c r="CH12" s="416"/>
      <c r="CI12" s="396">
        <f>IF(SUM(CI3:CI8)=0,"NA",AVERAGE(CI3:CI8))</f>
        <v>12.666666666666666</v>
      </c>
      <c r="CJ12" s="416"/>
      <c r="CK12" s="396">
        <f>IF(SUM(CK3:CK8)=0,"NA",AVERAGE(CK3:CK8))</f>
        <v>14.166666666666666</v>
      </c>
      <c r="CL12" s="416"/>
      <c r="CM12" s="396">
        <f>IF(SUM(CM3:CM8)=0,"NA",AVERAGE(CM3:CM8))</f>
        <v>5.5</v>
      </c>
      <c r="CN12" s="416"/>
      <c r="CO12" s="396">
        <f>IF(SUM(CO3:CO8)=0,"NA",AVERAGE(CO3:CO8))</f>
        <v>6.4</v>
      </c>
      <c r="CP12" s="416"/>
      <c r="CQ12" s="396">
        <f>IF(SUM(CQ3:CQ8)=0,"NA",AVERAGE(CQ3:CQ8))</f>
        <v>13.5</v>
      </c>
      <c r="CR12" s="416"/>
      <c r="CS12" s="396">
        <f>IF(SUM(CS3:CS8)=0,"NA",AVERAGE(CS3:CS8))</f>
        <v>14.666666666666666</v>
      </c>
      <c r="CT12" s="416"/>
      <c r="CU12" s="396" t="str">
        <f>IF(SUM(CU3:CU8)=0,"NA",AVERAGE(CU3:CU8))</f>
        <v>NA</v>
      </c>
      <c r="CV12" s="416"/>
      <c r="CW12" s="396" t="str">
        <f>IF(SUM(CW3:CW8)=0,"NA",AVERAGE(CW3:CW8))</f>
        <v>NA</v>
      </c>
      <c r="CX12" s="416"/>
      <c r="CY12" s="396" t="str">
        <f>IF(SUM(CY3:CY8)=0,"NA",AVERAGE(CY3:CY8))</f>
        <v>NA</v>
      </c>
      <c r="CZ12" s="395"/>
      <c r="DA12" s="396">
        <f>IF(SUM(DA3:DA8)=0,"NA",AVERAGE(DA3:DA8))</f>
        <v>7.4</v>
      </c>
      <c r="DB12" s="395"/>
      <c r="DC12" s="396" t="str">
        <f>IF(SUM(DC3:DC8)=0,"NA",AVERAGE(DC3:DC8))</f>
        <v>NA</v>
      </c>
      <c r="DD12" s="395"/>
      <c r="DE12" s="396" t="str">
        <f>IF(SUM(DE3:DE8)=0,"NA",AVERAGE(DE3:DE8))</f>
        <v>NA</v>
      </c>
      <c r="DF12" s="416"/>
      <c r="DG12" s="396" t="str">
        <f>IF(SUM(DG3:DG8)=0,"NA",AVERAGE(DG3:DG8))</f>
        <v>NA</v>
      </c>
      <c r="DH12" s="416"/>
      <c r="DI12" s="396">
        <f>IF(SUM(DI3:DI8)=0,"NA",AVERAGE(DI3:DI8))</f>
        <v>5.5</v>
      </c>
      <c r="DJ12" s="416"/>
      <c r="DK12" s="396">
        <f>IF(SUM(DK3:DK8)=0,"NA",AVERAGE(DK3:DK8))</f>
        <v>7</v>
      </c>
      <c r="DL12" s="416"/>
      <c r="DM12" s="396">
        <f>IF(SUM(DM3:DM8)=0,"NA",AVERAGE(DM3:DM8))</f>
        <v>8.833333333333334</v>
      </c>
      <c r="DN12" s="416"/>
      <c r="DO12" s="396">
        <f>IF(SUM(DO3:DO8)=0,"NA",AVERAGE(DO3:DO8))</f>
        <v>13.333333333333334</v>
      </c>
      <c r="DP12" s="416"/>
      <c r="DQ12" s="396">
        <f>IF(SUM(DQ3:DQ8)=0,"NA",AVERAGE(DQ3:DQ8))</f>
        <v>5.5</v>
      </c>
      <c r="DR12" s="416"/>
      <c r="DS12" s="396">
        <f>IF(SUM(DS3:DS8)=0,"NA",AVERAGE(DS3:DS8))</f>
        <v>6.166666666666667</v>
      </c>
      <c r="DT12" s="416"/>
      <c r="DU12" s="396">
        <f>IF(SUM(DU3:DU8)=0,"NA",AVERAGE(DU3:DU8))</f>
        <v>12.166666666666666</v>
      </c>
      <c r="DV12" s="416"/>
      <c r="DW12" s="396">
        <f>IF(SUM(DW3:DW8)=0,"NA",AVERAGE(DW3:DW8))</f>
        <v>7.4</v>
      </c>
      <c r="DX12" s="416"/>
      <c r="DY12" s="396">
        <f>IF(SUM(DY3:DY8)=0,"NA",AVERAGE(DY3:DY8))</f>
        <v>6.333333333333333</v>
      </c>
      <c r="DZ12" s="395"/>
      <c r="EA12" s="396">
        <f>IF(SUM(EA3:EA8)=0,"NA",AVERAGE(EA3:EA8))</f>
        <v>7.4</v>
      </c>
      <c r="EB12" s="395"/>
      <c r="EC12" s="396">
        <f>IF(SUM(EC3:EC8)=0,"NA",AVERAGE(EC3:EC8))</f>
        <v>8.833333333333334</v>
      </c>
      <c r="ED12" s="416"/>
      <c r="EE12" s="396" t="str">
        <f>IF(SUM(EE3:EE8)=0,"NA",AVERAGE(EE3:EE8))</f>
        <v>NA</v>
      </c>
      <c r="EF12" s="416"/>
      <c r="EG12" s="396">
        <f>IF(SUM(EG3:EG8)=0,"NA",AVERAGE(EG3:EG8))</f>
        <v>6.166666666666667</v>
      </c>
      <c r="EH12" s="395"/>
      <c r="EI12" s="396">
        <f>IF(SUM(EI3:EI8)=0,"NA",AVERAGE(EI3:EI8))</f>
        <v>4.666666666666667</v>
      </c>
    </row>
    <row r="13" spans="1:139" ht="11.25" hidden="1">
      <c r="A13" s="415" t="s">
        <v>324</v>
      </c>
      <c r="B13" s="416"/>
      <c r="C13" s="396">
        <f>COUNT(C3:C8)</f>
        <v>5</v>
      </c>
      <c r="D13" s="416"/>
      <c r="E13" s="396">
        <f>COUNT(E3:E8)</f>
        <v>5</v>
      </c>
      <c r="F13" s="416"/>
      <c r="G13" s="396">
        <f>COUNT(G3:G8)</f>
        <v>0</v>
      </c>
      <c r="H13" s="416"/>
      <c r="I13" s="396">
        <f>COUNT(I3:I8)</f>
        <v>5</v>
      </c>
      <c r="J13" s="416"/>
      <c r="K13" s="396">
        <f>COUNT(K3:K8)</f>
        <v>6</v>
      </c>
      <c r="L13" s="416"/>
      <c r="M13" s="396">
        <f>COUNT(M3:M8)</f>
        <v>0</v>
      </c>
      <c r="N13" s="416"/>
      <c r="O13" s="396">
        <f>COUNT(O3:O8)</f>
        <v>5</v>
      </c>
      <c r="P13" s="416"/>
      <c r="Q13" s="396">
        <f>COUNT(Q3:Q8)</f>
        <v>5</v>
      </c>
      <c r="R13" s="416"/>
      <c r="S13" s="396">
        <f>COUNT(S3:S8)</f>
        <v>5</v>
      </c>
      <c r="T13" s="416"/>
      <c r="U13" s="396">
        <f>COUNT(U3:U8)</f>
        <v>5</v>
      </c>
      <c r="V13" s="416"/>
      <c r="W13" s="396">
        <f>COUNT(W3:W8)</f>
        <v>5</v>
      </c>
      <c r="X13" s="416"/>
      <c r="Y13" s="396">
        <f>COUNT(Y3:Y8)</f>
        <v>0</v>
      </c>
      <c r="Z13" s="395"/>
      <c r="AA13" s="396">
        <f>COUNT(AA3:AA8)</f>
        <v>6</v>
      </c>
      <c r="AB13" s="395"/>
      <c r="AC13" s="396">
        <f>COUNT(AC3:AC8)</f>
        <v>6</v>
      </c>
      <c r="AD13" s="416"/>
      <c r="AE13" s="396">
        <f>COUNT(AE3:AE8)</f>
        <v>6</v>
      </c>
      <c r="AF13" s="416"/>
      <c r="AG13" s="396">
        <f>COUNT(AG3:AG8)</f>
        <v>6</v>
      </c>
      <c r="AH13" s="416"/>
      <c r="AI13" s="396">
        <f>COUNT(AI3:AI8)</f>
        <v>6</v>
      </c>
      <c r="AJ13" s="416"/>
      <c r="AK13" s="396">
        <f>COUNT(AK3:AK8)</f>
        <v>6</v>
      </c>
      <c r="AL13" s="416"/>
      <c r="AM13" s="396">
        <f>COUNT(AM3:AM8)</f>
        <v>0</v>
      </c>
      <c r="AN13" s="416"/>
      <c r="AO13" s="396">
        <f>COUNT(AO3:AO8)</f>
        <v>6</v>
      </c>
      <c r="AP13" s="416"/>
      <c r="AQ13" s="396">
        <f>COUNT(AQ3:AQ8)</f>
        <v>6</v>
      </c>
      <c r="AR13" s="416"/>
      <c r="AS13" s="396">
        <f>COUNT(AS3:AS8)</f>
        <v>6</v>
      </c>
      <c r="AT13" s="416"/>
      <c r="AU13" s="396">
        <f>COUNT(AU3:AU8)</f>
        <v>6</v>
      </c>
      <c r="AV13" s="416"/>
      <c r="AW13" s="396">
        <f>COUNT(AW3:AW8)</f>
        <v>5</v>
      </c>
      <c r="AX13" s="416"/>
      <c r="AY13" s="396">
        <f>COUNT(AY3:AY8)</f>
        <v>5</v>
      </c>
      <c r="AZ13" s="395"/>
      <c r="BA13" s="396">
        <f>COUNT(BA3:BA8)</f>
        <v>0</v>
      </c>
      <c r="BB13" s="395"/>
      <c r="BC13" s="396">
        <f>COUNT(BC3:BC8)</f>
        <v>6</v>
      </c>
      <c r="BD13" s="416"/>
      <c r="BE13" s="396">
        <f>COUNT(BE3:BE8)</f>
        <v>6</v>
      </c>
      <c r="BF13" s="416"/>
      <c r="BG13" s="396">
        <f>COUNT(BG3:BG8)</f>
        <v>6</v>
      </c>
      <c r="BH13" s="416"/>
      <c r="BI13" s="396">
        <f>COUNT(BI3:BI8)</f>
        <v>6</v>
      </c>
      <c r="BJ13" s="416"/>
      <c r="BK13" s="396">
        <f>COUNT(BK3:BK8)</f>
        <v>6</v>
      </c>
      <c r="BL13" s="416"/>
      <c r="BM13" s="396">
        <f>COUNT(BM3:BM8)</f>
        <v>6</v>
      </c>
      <c r="BN13" s="416"/>
      <c r="BO13" s="396">
        <f>COUNT(BO3:BO8)</f>
        <v>6</v>
      </c>
      <c r="BP13" s="416"/>
      <c r="BQ13" s="396">
        <f>COUNT(BQ3:BQ8)</f>
        <v>6</v>
      </c>
      <c r="BR13" s="416"/>
      <c r="BS13" s="396">
        <f>COUNT(BS3:BS8)</f>
        <v>6</v>
      </c>
      <c r="BT13" s="416"/>
      <c r="BU13" s="396">
        <f>COUNT(BU3:BU8)</f>
        <v>6</v>
      </c>
      <c r="BV13" s="416"/>
      <c r="BW13" s="396">
        <f>COUNT(BW3:BW8)</f>
        <v>6</v>
      </c>
      <c r="BX13" s="416"/>
      <c r="BY13" s="396">
        <f>COUNT(BY3:BY8)</f>
        <v>6</v>
      </c>
      <c r="BZ13" s="395"/>
      <c r="CA13" s="396">
        <f>COUNT(CA3:CA8)</f>
        <v>6</v>
      </c>
      <c r="CB13" s="395"/>
      <c r="CC13" s="396">
        <f>COUNT(CC3:CC8)</f>
        <v>5</v>
      </c>
      <c r="CD13" s="416"/>
      <c r="CE13" s="396">
        <f>COUNT(CE3:CE8)</f>
        <v>5</v>
      </c>
      <c r="CF13" s="416"/>
      <c r="CG13" s="396">
        <f>COUNT(CG3:CG8)</f>
        <v>6</v>
      </c>
      <c r="CH13" s="416"/>
      <c r="CI13" s="396">
        <f>COUNT(CI3:CI8)</f>
        <v>6</v>
      </c>
      <c r="CJ13" s="416"/>
      <c r="CK13" s="396">
        <f>COUNT(CK3:CK8)</f>
        <v>6</v>
      </c>
      <c r="CL13" s="416"/>
      <c r="CM13" s="396">
        <f>COUNT(CM3:CM8)</f>
        <v>6</v>
      </c>
      <c r="CN13" s="416"/>
      <c r="CO13" s="396">
        <f>COUNT(CO3:CO8)</f>
        <v>5</v>
      </c>
      <c r="CP13" s="416"/>
      <c r="CQ13" s="396">
        <f>COUNT(CQ3:CQ8)</f>
        <v>6</v>
      </c>
      <c r="CR13" s="416"/>
      <c r="CS13" s="396">
        <f>COUNT(CS3:CS8)</f>
        <v>6</v>
      </c>
      <c r="CT13" s="416"/>
      <c r="CU13" s="396">
        <f>COUNT(CU3:CU8)</f>
        <v>0</v>
      </c>
      <c r="CV13" s="416"/>
      <c r="CW13" s="396">
        <f>COUNT(CW3:CW8)</f>
        <v>0</v>
      </c>
      <c r="CX13" s="416"/>
      <c r="CY13" s="396">
        <f>COUNT(CY3:CY8)</f>
        <v>0</v>
      </c>
      <c r="CZ13" s="395"/>
      <c r="DA13" s="396">
        <f>COUNT(DA3:DA8)</f>
        <v>5</v>
      </c>
      <c r="DB13" s="395"/>
      <c r="DC13" s="396">
        <f>COUNT(DC3:DC8)</f>
        <v>0</v>
      </c>
      <c r="DD13" s="395"/>
      <c r="DE13" s="396">
        <f>COUNT(DE3:DE8)</f>
        <v>0</v>
      </c>
      <c r="DF13" s="416"/>
      <c r="DG13" s="396">
        <f>COUNT(DG3:DG8)</f>
        <v>0</v>
      </c>
      <c r="DH13" s="416"/>
      <c r="DI13" s="396">
        <f>COUNT(DI3:DI8)</f>
        <v>6</v>
      </c>
      <c r="DJ13" s="416"/>
      <c r="DK13" s="396">
        <f>COUNT(DK3:DK8)</f>
        <v>6</v>
      </c>
      <c r="DL13" s="416"/>
      <c r="DM13" s="396">
        <f>COUNT(DM3:DM8)</f>
        <v>6</v>
      </c>
      <c r="DN13" s="416"/>
      <c r="DO13" s="396">
        <f>COUNT(DO3:DO8)</f>
        <v>6</v>
      </c>
      <c r="DP13" s="416"/>
      <c r="DQ13" s="396">
        <f>COUNT(DQ3:DQ8)</f>
        <v>6</v>
      </c>
      <c r="DR13" s="416"/>
      <c r="DS13" s="396">
        <f>COUNT(DS3:DS8)</f>
        <v>6</v>
      </c>
      <c r="DT13" s="416"/>
      <c r="DU13" s="396">
        <f>COUNT(DU3:DU8)</f>
        <v>6</v>
      </c>
      <c r="DV13" s="416"/>
      <c r="DW13" s="396">
        <f>COUNT(DW3:DW8)</f>
        <v>5</v>
      </c>
      <c r="DX13" s="416"/>
      <c r="DY13" s="396">
        <f>COUNT(DY3:DY8)</f>
        <v>6</v>
      </c>
      <c r="DZ13" s="395"/>
      <c r="EA13" s="396">
        <f>COUNT(EA3:EA8)</f>
        <v>5</v>
      </c>
      <c r="EB13" s="395"/>
      <c r="EC13" s="396">
        <f>COUNT(EC3:EC8)</f>
        <v>6</v>
      </c>
      <c r="ED13" s="416"/>
      <c r="EE13" s="396">
        <f>COUNT(EE3:EE8)</f>
        <v>0</v>
      </c>
      <c r="EF13" s="416"/>
      <c r="EG13" s="396">
        <f>COUNT(EG3:EG8)</f>
        <v>6</v>
      </c>
      <c r="EH13" s="395"/>
      <c r="EI13" s="396">
        <f>COUNT(EI3:EI8)</f>
        <v>6</v>
      </c>
    </row>
    <row r="14" spans="1:139" ht="11.25">
      <c r="A14" s="417"/>
      <c r="B14" s="418"/>
      <c r="C14" s="400"/>
      <c r="D14" s="418"/>
      <c r="E14" s="400"/>
      <c r="F14" s="418"/>
      <c r="G14" s="400"/>
      <c r="H14" s="418"/>
      <c r="I14" s="400"/>
      <c r="J14" s="418"/>
      <c r="K14" s="400"/>
      <c r="L14" s="418"/>
      <c r="M14" s="400"/>
      <c r="N14" s="418"/>
      <c r="O14" s="400"/>
      <c r="P14" s="418"/>
      <c r="Q14" s="400"/>
      <c r="R14" s="418"/>
      <c r="S14" s="400"/>
      <c r="T14" s="418"/>
      <c r="U14" s="400"/>
      <c r="V14" s="418"/>
      <c r="W14" s="400"/>
      <c r="X14" s="418"/>
      <c r="Y14" s="400"/>
      <c r="Z14" s="399"/>
      <c r="AA14" s="400"/>
      <c r="AB14" s="399"/>
      <c r="AC14" s="400"/>
      <c r="AD14" s="418"/>
      <c r="AE14" s="400"/>
      <c r="AF14" s="418"/>
      <c r="AG14" s="400"/>
      <c r="AH14" s="418"/>
      <c r="AI14" s="400"/>
      <c r="AJ14" s="418"/>
      <c r="AK14" s="400"/>
      <c r="AL14" s="418"/>
      <c r="AM14" s="400"/>
      <c r="AN14" s="418"/>
      <c r="AO14" s="400"/>
      <c r="AP14" s="418"/>
      <c r="AQ14" s="400"/>
      <c r="AR14" s="418"/>
      <c r="AS14" s="400"/>
      <c r="AT14" s="418"/>
      <c r="AU14" s="400"/>
      <c r="AV14" s="418"/>
      <c r="AW14" s="400"/>
      <c r="AX14" s="418"/>
      <c r="AY14" s="400"/>
      <c r="AZ14" s="399"/>
      <c r="BA14" s="400"/>
      <c r="BB14" s="399"/>
      <c r="BC14" s="400"/>
      <c r="BD14" s="418"/>
      <c r="BE14" s="400"/>
      <c r="BF14" s="418"/>
      <c r="BG14" s="400"/>
      <c r="BH14" s="418"/>
      <c r="BI14" s="400"/>
      <c r="BJ14" s="418"/>
      <c r="BK14" s="400"/>
      <c r="BL14" s="418"/>
      <c r="BM14" s="400"/>
      <c r="BN14" s="418"/>
      <c r="BO14" s="400"/>
      <c r="BP14" s="418"/>
      <c r="BQ14" s="400"/>
      <c r="BR14" s="418"/>
      <c r="BS14" s="400"/>
      <c r="BT14" s="418"/>
      <c r="BU14" s="400"/>
      <c r="BV14" s="418"/>
      <c r="BW14" s="400"/>
      <c r="BX14" s="418"/>
      <c r="BY14" s="400"/>
      <c r="BZ14" s="399"/>
      <c r="CA14" s="400"/>
      <c r="CB14" s="399"/>
      <c r="CC14" s="400"/>
      <c r="CD14" s="418"/>
      <c r="CE14" s="400"/>
      <c r="CF14" s="418"/>
      <c r="CG14" s="400"/>
      <c r="CH14" s="418"/>
      <c r="CI14" s="400"/>
      <c r="CJ14" s="418"/>
      <c r="CK14" s="400"/>
      <c r="CL14" s="418"/>
      <c r="CM14" s="400"/>
      <c r="CN14" s="418"/>
      <c r="CO14" s="400"/>
      <c r="CP14" s="418"/>
      <c r="CQ14" s="400"/>
      <c r="CR14" s="418"/>
      <c r="CS14" s="400"/>
      <c r="CT14" s="418"/>
      <c r="CU14" s="400"/>
      <c r="CV14" s="418"/>
      <c r="CW14" s="400"/>
      <c r="CX14" s="418"/>
      <c r="CY14" s="400"/>
      <c r="CZ14" s="399"/>
      <c r="DA14" s="400"/>
      <c r="DB14" s="399"/>
      <c r="DC14" s="400"/>
      <c r="DD14" s="399"/>
      <c r="DE14" s="400"/>
      <c r="DF14" s="418"/>
      <c r="DG14" s="400"/>
      <c r="DH14" s="418"/>
      <c r="DI14" s="400"/>
      <c r="DJ14" s="418"/>
      <c r="DK14" s="400"/>
      <c r="DL14" s="418"/>
      <c r="DM14" s="400"/>
      <c r="DN14" s="418"/>
      <c r="DO14" s="400"/>
      <c r="DP14" s="418"/>
      <c r="DQ14" s="400"/>
      <c r="DR14" s="418"/>
      <c r="DS14" s="400"/>
      <c r="DT14" s="418"/>
      <c r="DU14" s="400"/>
      <c r="DV14" s="433"/>
      <c r="DW14" s="400"/>
      <c r="DX14" s="433"/>
      <c r="DY14" s="400"/>
      <c r="DZ14" s="434"/>
      <c r="EA14" s="400"/>
      <c r="EB14" s="399"/>
      <c r="EC14" s="400"/>
      <c r="ED14" s="418"/>
      <c r="EE14" s="400"/>
      <c r="EF14" s="418"/>
      <c r="EG14" s="400"/>
      <c r="EH14" s="399"/>
      <c r="EI14" s="400"/>
    </row>
    <row r="15" spans="1:130" s="386" customFormat="1" ht="11.25">
      <c r="A15" s="401" t="s">
        <v>325</v>
      </c>
      <c r="DV15" s="435"/>
      <c r="DX15" s="435"/>
      <c r="DZ15" s="435"/>
    </row>
    <row r="16" spans="125:130" ht="11.25">
      <c r="DU16" s="386"/>
      <c r="DV16" s="435"/>
      <c r="DW16" s="386"/>
      <c r="DX16" s="435"/>
      <c r="DY16" s="386"/>
      <c r="DZ16" s="435"/>
    </row>
    <row r="17" spans="1:130" ht="11.25">
      <c r="A17" s="425" t="s">
        <v>326</v>
      </c>
      <c r="DU17" s="386"/>
      <c r="DV17" s="435"/>
      <c r="DW17" s="386"/>
      <c r="DX17" s="435"/>
      <c r="DY17" s="386"/>
      <c r="DZ17" s="435"/>
    </row>
    <row r="18" spans="1:139" ht="11.25">
      <c r="A18" s="402">
        <v>36739</v>
      </c>
      <c r="B18" s="436"/>
      <c r="C18" s="437"/>
      <c r="D18" s="119" t="s">
        <v>276</v>
      </c>
      <c r="E18" s="119">
        <v>0.47</v>
      </c>
      <c r="F18" s="435"/>
      <c r="G18" s="438"/>
      <c r="H18" s="119" t="s">
        <v>276</v>
      </c>
      <c r="I18" s="119">
        <v>0.47</v>
      </c>
      <c r="J18" s="435"/>
      <c r="K18" s="438"/>
      <c r="L18" s="435"/>
      <c r="M18" s="438"/>
      <c r="N18" s="119" t="s">
        <v>276</v>
      </c>
      <c r="O18" s="119">
        <v>0.47</v>
      </c>
      <c r="P18" s="119" t="s">
        <v>276</v>
      </c>
      <c r="Q18" s="119">
        <v>0.47</v>
      </c>
      <c r="R18" s="119" t="s">
        <v>276</v>
      </c>
      <c r="S18" s="119">
        <v>0.47</v>
      </c>
      <c r="T18" s="119" t="s">
        <v>276</v>
      </c>
      <c r="U18" s="119">
        <v>0.47</v>
      </c>
      <c r="V18" s="119" t="s">
        <v>276</v>
      </c>
      <c r="W18" s="119">
        <v>0.47</v>
      </c>
      <c r="X18" s="435"/>
      <c r="Y18" s="438"/>
      <c r="Z18" s="435"/>
      <c r="AA18" s="438"/>
      <c r="AB18" s="435"/>
      <c r="AC18" s="438"/>
      <c r="AD18" s="435"/>
      <c r="AE18" s="438"/>
      <c r="AF18" s="435"/>
      <c r="AG18" s="438"/>
      <c r="AH18" s="435"/>
      <c r="AI18" s="438"/>
      <c r="AJ18" s="435"/>
      <c r="AK18" s="438"/>
      <c r="AL18" s="435"/>
      <c r="AM18" s="438"/>
      <c r="AN18" s="435"/>
      <c r="AO18" s="438"/>
      <c r="AP18" s="435"/>
      <c r="AQ18" s="438"/>
      <c r="AR18" s="435"/>
      <c r="AS18" s="438"/>
      <c r="AT18" s="435"/>
      <c r="AU18" s="438"/>
      <c r="AV18" s="119" t="s">
        <v>276</v>
      </c>
      <c r="AW18" s="119">
        <v>0.47</v>
      </c>
      <c r="AX18" s="119" t="s">
        <v>276</v>
      </c>
      <c r="AY18" s="119">
        <v>0.47</v>
      </c>
      <c r="AZ18" s="435"/>
      <c r="BA18" s="438"/>
      <c r="BB18" s="435"/>
      <c r="BC18" s="438"/>
      <c r="BD18" s="435"/>
      <c r="BE18" s="438"/>
      <c r="BF18" s="435"/>
      <c r="BG18" s="438"/>
      <c r="BH18" s="435"/>
      <c r="BI18" s="438"/>
      <c r="BJ18" s="435"/>
      <c r="BK18" s="438"/>
      <c r="BL18" s="435"/>
      <c r="BM18" s="438"/>
      <c r="BN18" s="435"/>
      <c r="BO18" s="438"/>
      <c r="BP18" s="435"/>
      <c r="BQ18" s="438"/>
      <c r="BR18" s="435"/>
      <c r="BS18" s="438"/>
      <c r="BT18" s="435"/>
      <c r="BU18" s="438"/>
      <c r="BV18" s="435"/>
      <c r="BW18" s="438"/>
      <c r="BX18" s="435"/>
      <c r="BY18" s="438"/>
      <c r="BZ18" s="435"/>
      <c r="CA18" s="438"/>
      <c r="CB18" s="435"/>
      <c r="CC18" s="438"/>
      <c r="CD18" s="119" t="s">
        <v>276</v>
      </c>
      <c r="CE18" s="119">
        <v>0.47</v>
      </c>
      <c r="CF18" s="435"/>
      <c r="CG18" s="438"/>
      <c r="CH18" s="435"/>
      <c r="CI18" s="438"/>
      <c r="CJ18" s="435"/>
      <c r="CK18" s="438"/>
      <c r="CL18" s="435"/>
      <c r="CM18" s="438"/>
      <c r="CN18" s="119" t="s">
        <v>276</v>
      </c>
      <c r="CO18" s="119">
        <v>0.47</v>
      </c>
      <c r="CP18" s="435"/>
      <c r="CQ18" s="438"/>
      <c r="CR18" s="435"/>
      <c r="CS18" s="438"/>
      <c r="CT18" s="435"/>
      <c r="CU18" s="438"/>
      <c r="CV18" s="435"/>
      <c r="CW18" s="438"/>
      <c r="CX18" s="435"/>
      <c r="CY18" s="438"/>
      <c r="CZ18" s="435"/>
      <c r="DA18" s="438"/>
      <c r="DB18" s="435"/>
      <c r="DC18" s="438"/>
      <c r="DD18" s="435"/>
      <c r="DE18" s="438"/>
      <c r="DF18" s="435"/>
      <c r="DG18" s="438"/>
      <c r="DH18" s="435"/>
      <c r="DI18" s="438"/>
      <c r="DJ18" s="435"/>
      <c r="DK18" s="438"/>
      <c r="DL18" s="435"/>
      <c r="DM18" s="438"/>
      <c r="DN18" s="435"/>
      <c r="DO18" s="438"/>
      <c r="DP18" s="435"/>
      <c r="DQ18" s="438"/>
      <c r="DR18" s="435"/>
      <c r="DS18" s="438"/>
      <c r="DT18" s="435"/>
      <c r="DU18" s="438"/>
      <c r="DV18" s="436" t="s">
        <v>276</v>
      </c>
      <c r="DW18" s="119">
        <v>0.47</v>
      </c>
      <c r="DX18" s="436" t="s">
        <v>32</v>
      </c>
      <c r="DY18" s="135">
        <v>13</v>
      </c>
      <c r="DZ18" s="436" t="s">
        <v>276</v>
      </c>
      <c r="EA18" s="119">
        <v>0.47</v>
      </c>
      <c r="EB18" s="435"/>
      <c r="EC18" s="438"/>
      <c r="ED18" s="435"/>
      <c r="EE18" s="438"/>
      <c r="EF18" s="439"/>
      <c r="EG18" s="440"/>
      <c r="EH18" s="435"/>
      <c r="EI18" s="441"/>
    </row>
    <row r="19" spans="1:139" ht="11.25">
      <c r="A19" s="402">
        <v>36769</v>
      </c>
      <c r="B19" s="436"/>
      <c r="C19" s="437"/>
      <c r="D19" s="119"/>
      <c r="E19" s="119"/>
      <c r="F19" s="435"/>
      <c r="G19" s="438"/>
      <c r="H19" s="119"/>
      <c r="I19" s="119"/>
      <c r="J19" s="435"/>
      <c r="K19" s="438"/>
      <c r="L19" s="435"/>
      <c r="M19" s="438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435"/>
      <c r="Y19" s="438"/>
      <c r="Z19" s="435"/>
      <c r="AA19" s="438"/>
      <c r="AB19" s="435"/>
      <c r="AC19" s="438"/>
      <c r="AD19" s="435"/>
      <c r="AE19" s="438"/>
      <c r="AF19" s="435"/>
      <c r="AG19" s="438"/>
      <c r="AH19" s="435"/>
      <c r="AI19" s="438"/>
      <c r="AJ19" s="435"/>
      <c r="AK19" s="438"/>
      <c r="AL19" s="435"/>
      <c r="AM19" s="438"/>
      <c r="AN19" s="435"/>
      <c r="AO19" s="438"/>
      <c r="AP19" s="435"/>
      <c r="AQ19" s="438"/>
      <c r="AR19" s="435"/>
      <c r="AS19" s="438"/>
      <c r="AT19" s="435"/>
      <c r="AU19" s="438"/>
      <c r="AV19" s="119"/>
      <c r="AW19" s="119"/>
      <c r="AX19" s="119"/>
      <c r="AY19" s="119"/>
      <c r="AZ19" s="435"/>
      <c r="BA19" s="438"/>
      <c r="BB19" s="435"/>
      <c r="BC19" s="438"/>
      <c r="BD19" s="435"/>
      <c r="BE19" s="438"/>
      <c r="BF19" s="435"/>
      <c r="BG19" s="438"/>
      <c r="BH19" s="435"/>
      <c r="BI19" s="438"/>
      <c r="BJ19" s="435"/>
      <c r="BK19" s="438"/>
      <c r="BL19" s="435"/>
      <c r="BM19" s="438"/>
      <c r="BN19" s="435"/>
      <c r="BO19" s="438"/>
      <c r="BP19" s="435"/>
      <c r="BQ19" s="438"/>
      <c r="BR19" s="435"/>
      <c r="BS19" s="438"/>
      <c r="BT19" s="435"/>
      <c r="BU19" s="438"/>
      <c r="BV19" s="435"/>
      <c r="BW19" s="438"/>
      <c r="BX19" s="435"/>
      <c r="BY19" s="438"/>
      <c r="BZ19" s="435"/>
      <c r="CA19" s="438"/>
      <c r="CB19" s="435"/>
      <c r="CC19" s="438"/>
      <c r="CD19" s="119"/>
      <c r="CE19" s="119"/>
      <c r="CF19" s="435"/>
      <c r="CG19" s="438"/>
      <c r="CH19" s="435"/>
      <c r="CI19" s="438"/>
      <c r="CJ19" s="435"/>
      <c r="CK19" s="438"/>
      <c r="CL19" s="435"/>
      <c r="CM19" s="438"/>
      <c r="CN19" s="119"/>
      <c r="CO19" s="119"/>
      <c r="CP19" s="435"/>
      <c r="CQ19" s="438"/>
      <c r="CR19" s="435"/>
      <c r="CS19" s="438"/>
      <c r="CT19" s="435"/>
      <c r="CU19" s="438"/>
      <c r="CV19" s="435"/>
      <c r="CW19" s="438"/>
      <c r="CX19" s="435"/>
      <c r="CY19" s="438"/>
      <c r="CZ19" s="435"/>
      <c r="DA19" s="438"/>
      <c r="DB19" s="435"/>
      <c r="DC19" s="438"/>
      <c r="DD19" s="435"/>
      <c r="DE19" s="438"/>
      <c r="DF19" s="435"/>
      <c r="DG19" s="438"/>
      <c r="DH19" s="435"/>
      <c r="DI19" s="438"/>
      <c r="DJ19" s="435"/>
      <c r="DK19" s="438"/>
      <c r="DL19" s="435"/>
      <c r="DM19" s="438"/>
      <c r="DN19" s="435"/>
      <c r="DO19" s="438"/>
      <c r="DP19" s="435"/>
      <c r="DQ19" s="438"/>
      <c r="DR19" s="435"/>
      <c r="DS19" s="438"/>
      <c r="DT19" s="435"/>
      <c r="DU19" s="438"/>
      <c r="DV19" s="436"/>
      <c r="DW19" s="119"/>
      <c r="DX19" s="436" t="s">
        <v>32</v>
      </c>
      <c r="DY19" s="135">
        <v>13</v>
      </c>
      <c r="DZ19" s="436"/>
      <c r="EA19" s="119"/>
      <c r="EB19" s="435"/>
      <c r="EC19" s="438"/>
      <c r="ED19" s="435"/>
      <c r="EE19" s="438"/>
      <c r="EF19" s="439"/>
      <c r="EG19" s="440"/>
      <c r="EH19" s="435"/>
      <c r="EI19" s="441"/>
    </row>
    <row r="20" spans="1:139" ht="11.25">
      <c r="A20" s="402">
        <v>36782</v>
      </c>
      <c r="B20" s="436"/>
      <c r="C20" s="437"/>
      <c r="D20" s="119" t="s">
        <v>276</v>
      </c>
      <c r="E20" s="119">
        <v>0.3</v>
      </c>
      <c r="F20" s="435"/>
      <c r="G20" s="438"/>
      <c r="H20" s="119" t="s">
        <v>276</v>
      </c>
      <c r="I20" s="119">
        <v>0.3</v>
      </c>
      <c r="J20" s="435"/>
      <c r="K20" s="438"/>
      <c r="L20" s="435"/>
      <c r="M20" s="438"/>
      <c r="N20" s="119" t="s">
        <v>276</v>
      </c>
      <c r="O20" s="119">
        <v>0.3</v>
      </c>
      <c r="P20" s="119" t="s">
        <v>276</v>
      </c>
      <c r="Q20" s="119">
        <v>0.3</v>
      </c>
      <c r="R20" s="119" t="s">
        <v>276</v>
      </c>
      <c r="S20" s="119">
        <v>0.3</v>
      </c>
      <c r="T20" s="119" t="s">
        <v>276</v>
      </c>
      <c r="U20" s="119">
        <v>0.3</v>
      </c>
      <c r="V20" s="119" t="s">
        <v>276</v>
      </c>
      <c r="W20" s="119">
        <v>0.3</v>
      </c>
      <c r="X20" s="435"/>
      <c r="Y20" s="438"/>
      <c r="Z20" s="435"/>
      <c r="AA20" s="438"/>
      <c r="AB20" s="435"/>
      <c r="AC20" s="438"/>
      <c r="AD20" s="435"/>
      <c r="AE20" s="438"/>
      <c r="AF20" s="435"/>
      <c r="AG20" s="438"/>
      <c r="AH20" s="435"/>
      <c r="AI20" s="438"/>
      <c r="AJ20" s="435"/>
      <c r="AK20" s="438"/>
      <c r="AL20" s="435"/>
      <c r="AM20" s="438"/>
      <c r="AN20" s="435"/>
      <c r="AO20" s="438"/>
      <c r="AP20" s="435"/>
      <c r="AQ20" s="438"/>
      <c r="AR20" s="435"/>
      <c r="AS20" s="438"/>
      <c r="AT20" s="442" t="s">
        <v>276</v>
      </c>
      <c r="AU20" s="443">
        <v>6</v>
      </c>
      <c r="AV20" s="119" t="s">
        <v>276</v>
      </c>
      <c r="AW20" s="119">
        <v>0.3</v>
      </c>
      <c r="AX20" s="119" t="s">
        <v>276</v>
      </c>
      <c r="AY20" s="119">
        <v>0.3</v>
      </c>
      <c r="AZ20" s="435"/>
      <c r="BA20" s="438"/>
      <c r="BB20" s="435"/>
      <c r="BC20" s="438"/>
      <c r="BD20" s="435" t="s">
        <v>276</v>
      </c>
      <c r="BE20" s="438">
        <v>0.5</v>
      </c>
      <c r="BF20" s="435" t="s">
        <v>276</v>
      </c>
      <c r="BG20" s="438">
        <v>0.5</v>
      </c>
      <c r="BH20" s="435" t="s">
        <v>276</v>
      </c>
      <c r="BI20" s="438">
        <v>0.5</v>
      </c>
      <c r="BJ20" s="435"/>
      <c r="BK20" s="438"/>
      <c r="BL20" s="435" t="s">
        <v>276</v>
      </c>
      <c r="BM20" s="438">
        <v>6</v>
      </c>
      <c r="BN20" s="435"/>
      <c r="BO20" s="438"/>
      <c r="BP20" s="435"/>
      <c r="BQ20" s="438"/>
      <c r="BR20" s="435"/>
      <c r="BS20" s="438"/>
      <c r="BT20" s="435"/>
      <c r="BU20" s="438"/>
      <c r="BV20" s="435"/>
      <c r="BW20" s="438"/>
      <c r="BX20" s="435"/>
      <c r="BY20" s="438"/>
      <c r="BZ20" s="435"/>
      <c r="CA20" s="438"/>
      <c r="CB20" s="442" t="s">
        <v>276</v>
      </c>
      <c r="CC20" s="443">
        <v>6</v>
      </c>
      <c r="CD20" s="119" t="s">
        <v>276</v>
      </c>
      <c r="CE20" s="119">
        <v>0.3</v>
      </c>
      <c r="CF20" s="442" t="s">
        <v>276</v>
      </c>
      <c r="CG20" s="443">
        <v>6</v>
      </c>
      <c r="CH20" s="435"/>
      <c r="CI20" s="438"/>
      <c r="CJ20" s="435"/>
      <c r="CK20" s="438"/>
      <c r="CL20" s="435"/>
      <c r="CM20" s="438"/>
      <c r="CN20" s="119" t="s">
        <v>276</v>
      </c>
      <c r="CO20" s="119">
        <v>0.3</v>
      </c>
      <c r="CP20" s="435"/>
      <c r="CQ20" s="438"/>
      <c r="CR20" s="435"/>
      <c r="CS20" s="438"/>
      <c r="CT20" s="435"/>
      <c r="CU20" s="438"/>
      <c r="CV20" s="435"/>
      <c r="CW20" s="438"/>
      <c r="CX20" s="435"/>
      <c r="CY20" s="438"/>
      <c r="CZ20" s="435"/>
      <c r="DA20" s="438"/>
      <c r="DB20" s="435"/>
      <c r="DC20" s="438"/>
      <c r="DD20" s="435"/>
      <c r="DE20" s="438"/>
      <c r="DF20" s="435"/>
      <c r="DG20" s="438"/>
      <c r="DH20" s="435"/>
      <c r="DI20" s="438"/>
      <c r="DJ20" s="435"/>
      <c r="DK20" s="438"/>
      <c r="DL20" s="435"/>
      <c r="DM20" s="438"/>
      <c r="DN20" s="435"/>
      <c r="DO20" s="438"/>
      <c r="DP20" s="435"/>
      <c r="DQ20" s="438"/>
      <c r="DR20" s="435"/>
      <c r="DS20" s="438"/>
      <c r="DT20" s="442" t="s">
        <v>276</v>
      </c>
      <c r="DU20" s="443">
        <v>6</v>
      </c>
      <c r="DV20" s="436" t="s">
        <v>276</v>
      </c>
      <c r="DW20" s="119">
        <v>0.3</v>
      </c>
      <c r="DX20" s="436" t="s">
        <v>276</v>
      </c>
      <c r="DY20" s="119">
        <v>6</v>
      </c>
      <c r="DZ20" s="436" t="s">
        <v>276</v>
      </c>
      <c r="EA20" s="119">
        <v>0.3</v>
      </c>
      <c r="EB20" s="435"/>
      <c r="EC20" s="438"/>
      <c r="ED20" s="435"/>
      <c r="EE20" s="438"/>
      <c r="EF20" s="439" t="s">
        <v>276</v>
      </c>
      <c r="EG20" s="440">
        <v>6</v>
      </c>
      <c r="EH20" s="435"/>
      <c r="EI20" s="441"/>
    </row>
    <row r="21" spans="1:139" ht="11.25">
      <c r="A21" s="402">
        <v>36799</v>
      </c>
      <c r="B21" s="436"/>
      <c r="C21" s="437"/>
      <c r="D21" s="119"/>
      <c r="E21" s="119"/>
      <c r="F21" s="435"/>
      <c r="G21" s="438"/>
      <c r="H21" s="119"/>
      <c r="I21" s="119"/>
      <c r="J21" s="435"/>
      <c r="K21" s="438"/>
      <c r="L21" s="435"/>
      <c r="M21" s="438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435"/>
      <c r="Y21" s="438"/>
      <c r="Z21" s="435"/>
      <c r="AA21" s="438"/>
      <c r="AB21" s="435"/>
      <c r="AC21" s="438"/>
      <c r="AD21" s="435"/>
      <c r="AE21" s="438"/>
      <c r="AF21" s="435"/>
      <c r="AG21" s="438"/>
      <c r="AH21" s="435"/>
      <c r="AI21" s="438"/>
      <c r="AJ21" s="435"/>
      <c r="AK21" s="438"/>
      <c r="AL21" s="435"/>
      <c r="AM21" s="438"/>
      <c r="AN21" s="435"/>
      <c r="AO21" s="438"/>
      <c r="AP21" s="435"/>
      <c r="AQ21" s="438"/>
      <c r="AR21" s="435"/>
      <c r="AS21" s="438"/>
      <c r="AT21" s="442" t="s">
        <v>276</v>
      </c>
      <c r="AU21" s="443">
        <v>6</v>
      </c>
      <c r="AV21" s="439"/>
      <c r="AW21" s="440"/>
      <c r="AX21" s="439"/>
      <c r="AY21" s="440"/>
      <c r="AZ21" s="435"/>
      <c r="BA21" s="438"/>
      <c r="BB21" s="435"/>
      <c r="BC21" s="438"/>
      <c r="BD21" s="435" t="s">
        <v>276</v>
      </c>
      <c r="BE21" s="438">
        <v>0.5</v>
      </c>
      <c r="BF21" s="435" t="s">
        <v>276</v>
      </c>
      <c r="BG21" s="438">
        <v>0.5</v>
      </c>
      <c r="BH21" s="435" t="s">
        <v>276</v>
      </c>
      <c r="BI21" s="438">
        <v>0.5</v>
      </c>
      <c r="BJ21" s="435"/>
      <c r="BK21" s="438"/>
      <c r="BL21" s="435" t="s">
        <v>276</v>
      </c>
      <c r="BM21" s="438">
        <v>6</v>
      </c>
      <c r="BN21" s="435"/>
      <c r="BO21" s="438"/>
      <c r="BP21" s="435"/>
      <c r="BQ21" s="438"/>
      <c r="BR21" s="435"/>
      <c r="BS21" s="438"/>
      <c r="BT21" s="435"/>
      <c r="BU21" s="438"/>
      <c r="BV21" s="435"/>
      <c r="BW21" s="438"/>
      <c r="BX21" s="435"/>
      <c r="BY21" s="438"/>
      <c r="BZ21" s="435"/>
      <c r="CA21" s="438"/>
      <c r="CB21" s="442" t="s">
        <v>276</v>
      </c>
      <c r="CC21" s="443">
        <v>6</v>
      </c>
      <c r="CF21" s="442" t="s">
        <v>276</v>
      </c>
      <c r="CG21" s="443">
        <v>6</v>
      </c>
      <c r="CH21" s="435"/>
      <c r="CI21" s="438"/>
      <c r="CJ21" s="435"/>
      <c r="CK21" s="438"/>
      <c r="CL21" s="435"/>
      <c r="CM21" s="438"/>
      <c r="CN21" s="439"/>
      <c r="CO21" s="440"/>
      <c r="CP21" s="435"/>
      <c r="CQ21" s="438"/>
      <c r="CR21" s="435"/>
      <c r="CS21" s="438"/>
      <c r="CT21" s="435"/>
      <c r="CU21" s="438"/>
      <c r="CV21" s="435"/>
      <c r="CW21" s="438"/>
      <c r="CX21" s="435"/>
      <c r="CY21" s="438"/>
      <c r="CZ21" s="435"/>
      <c r="DA21" s="438"/>
      <c r="DB21" s="435"/>
      <c r="DC21" s="438"/>
      <c r="DD21" s="435"/>
      <c r="DE21" s="438"/>
      <c r="DF21" s="435"/>
      <c r="DG21" s="438"/>
      <c r="DH21" s="435"/>
      <c r="DI21" s="438"/>
      <c r="DJ21" s="435"/>
      <c r="DK21" s="438"/>
      <c r="DL21" s="435"/>
      <c r="DM21" s="438"/>
      <c r="DN21" s="435"/>
      <c r="DO21" s="438"/>
      <c r="DP21" s="435"/>
      <c r="DQ21" s="438"/>
      <c r="DR21" s="435"/>
      <c r="DS21" s="438"/>
      <c r="DT21" s="442" t="s">
        <v>276</v>
      </c>
      <c r="DU21" s="443">
        <v>6</v>
      </c>
      <c r="DV21" s="439"/>
      <c r="DW21" s="444"/>
      <c r="DX21" s="436" t="s">
        <v>276</v>
      </c>
      <c r="DY21" s="119">
        <v>6</v>
      </c>
      <c r="DZ21" s="439"/>
      <c r="EA21" s="444"/>
      <c r="EB21" s="435"/>
      <c r="EC21" s="438"/>
      <c r="ED21" s="435"/>
      <c r="EE21" s="438"/>
      <c r="EF21" s="439"/>
      <c r="EG21" s="440"/>
      <c r="EH21" s="435"/>
      <c r="EI21" s="441"/>
    </row>
    <row r="22" spans="1:139" ht="11.25">
      <c r="A22" s="402">
        <v>36803</v>
      </c>
      <c r="B22" s="436"/>
      <c r="C22" s="437"/>
      <c r="D22" s="119" t="s">
        <v>276</v>
      </c>
      <c r="E22" s="119">
        <v>0.3</v>
      </c>
      <c r="F22" s="435"/>
      <c r="G22" s="438"/>
      <c r="H22" s="119" t="s">
        <v>276</v>
      </c>
      <c r="I22" s="119">
        <v>0.3</v>
      </c>
      <c r="J22" s="435"/>
      <c r="K22" s="438"/>
      <c r="L22" s="435"/>
      <c r="M22" s="438"/>
      <c r="N22" s="119" t="s">
        <v>276</v>
      </c>
      <c r="O22" s="119">
        <v>0.3</v>
      </c>
      <c r="P22" s="119" t="s">
        <v>276</v>
      </c>
      <c r="Q22" s="119">
        <v>0.3</v>
      </c>
      <c r="R22" s="119" t="s">
        <v>276</v>
      </c>
      <c r="S22" s="119">
        <v>0.3</v>
      </c>
      <c r="T22" s="119" t="s">
        <v>276</v>
      </c>
      <c r="U22" s="119">
        <v>0.3</v>
      </c>
      <c r="V22" s="119" t="s">
        <v>276</v>
      </c>
      <c r="W22" s="119">
        <v>0.3</v>
      </c>
      <c r="X22" s="435"/>
      <c r="Y22" s="438"/>
      <c r="Z22" s="435"/>
      <c r="AA22" s="438"/>
      <c r="AB22" s="435"/>
      <c r="AC22" s="438"/>
      <c r="AD22" s="435"/>
      <c r="AE22" s="438"/>
      <c r="AF22" s="435"/>
      <c r="AG22" s="438"/>
      <c r="AH22" s="435"/>
      <c r="AI22" s="438"/>
      <c r="AJ22" s="435"/>
      <c r="AK22" s="438"/>
      <c r="AL22" s="435"/>
      <c r="AM22" s="438"/>
      <c r="AN22" s="435"/>
      <c r="AO22" s="438"/>
      <c r="AP22" s="435"/>
      <c r="AQ22" s="438"/>
      <c r="AR22" s="435"/>
      <c r="AS22" s="438"/>
      <c r="AT22" s="442"/>
      <c r="AU22" s="443"/>
      <c r="AV22" s="119" t="s">
        <v>276</v>
      </c>
      <c r="AW22" s="119">
        <v>0.3</v>
      </c>
      <c r="AX22" s="119" t="s">
        <v>276</v>
      </c>
      <c r="AY22" s="119">
        <v>0.3</v>
      </c>
      <c r="AZ22" s="435"/>
      <c r="BA22" s="438"/>
      <c r="BB22" s="435"/>
      <c r="BC22" s="438"/>
      <c r="BD22" s="435"/>
      <c r="BE22" s="438"/>
      <c r="BF22" s="435"/>
      <c r="BG22" s="438"/>
      <c r="BH22" s="435"/>
      <c r="BI22" s="438"/>
      <c r="BJ22" s="435"/>
      <c r="BK22" s="438"/>
      <c r="BL22" s="442"/>
      <c r="BM22" s="443"/>
      <c r="BN22" s="435"/>
      <c r="BO22" s="438"/>
      <c r="BP22" s="435"/>
      <c r="BQ22" s="438"/>
      <c r="BR22" s="435"/>
      <c r="BS22" s="438"/>
      <c r="BT22" s="435"/>
      <c r="BU22" s="438"/>
      <c r="BV22" s="435"/>
      <c r="BW22" s="438"/>
      <c r="BX22" s="435"/>
      <c r="BY22" s="438"/>
      <c r="BZ22" s="435"/>
      <c r="CA22" s="438"/>
      <c r="CB22" s="442"/>
      <c r="CC22" s="443"/>
      <c r="CD22" s="119" t="s">
        <v>276</v>
      </c>
      <c r="CE22" s="119">
        <v>0.3</v>
      </c>
      <c r="CF22" s="442"/>
      <c r="CG22" s="443"/>
      <c r="CH22" s="435"/>
      <c r="CI22" s="438"/>
      <c r="CJ22" s="435"/>
      <c r="CK22" s="438"/>
      <c r="CL22" s="435"/>
      <c r="CM22" s="438"/>
      <c r="CN22" s="119" t="s">
        <v>276</v>
      </c>
      <c r="CO22" s="119">
        <v>0.3</v>
      </c>
      <c r="CP22" s="435"/>
      <c r="CQ22" s="438"/>
      <c r="CR22" s="435"/>
      <c r="CS22" s="438"/>
      <c r="CT22" s="435"/>
      <c r="CU22" s="438"/>
      <c r="CV22" s="435"/>
      <c r="CW22" s="438"/>
      <c r="CX22" s="435"/>
      <c r="CY22" s="438"/>
      <c r="CZ22" s="435"/>
      <c r="DA22" s="438"/>
      <c r="DB22" s="435"/>
      <c r="DC22" s="438"/>
      <c r="DD22" s="435"/>
      <c r="DE22" s="438"/>
      <c r="DF22" s="435"/>
      <c r="DG22" s="438"/>
      <c r="DH22" s="435"/>
      <c r="DI22" s="438"/>
      <c r="DJ22" s="435"/>
      <c r="DK22" s="438"/>
      <c r="DL22" s="435"/>
      <c r="DM22" s="438"/>
      <c r="DN22" s="435"/>
      <c r="DO22" s="438"/>
      <c r="DP22" s="435"/>
      <c r="DQ22" s="438"/>
      <c r="DR22" s="435"/>
      <c r="DS22" s="438"/>
      <c r="DT22" s="442"/>
      <c r="DU22" s="443"/>
      <c r="DV22" s="436" t="s">
        <v>276</v>
      </c>
      <c r="DW22" s="119">
        <v>0.3</v>
      </c>
      <c r="DX22" s="435"/>
      <c r="DY22" s="386"/>
      <c r="DZ22" s="436" t="s">
        <v>276</v>
      </c>
      <c r="EA22" s="119">
        <v>0.3</v>
      </c>
      <c r="EB22" s="435"/>
      <c r="EC22" s="438"/>
      <c r="ED22" s="435"/>
      <c r="EE22" s="438"/>
      <c r="EF22" s="439"/>
      <c r="EG22" s="440"/>
      <c r="EH22" s="435"/>
      <c r="EI22" s="441"/>
    </row>
    <row r="23" spans="1:139" ht="11.25">
      <c r="A23" s="402">
        <v>36831</v>
      </c>
      <c r="B23" s="436"/>
      <c r="C23" s="437"/>
      <c r="D23" s="119" t="s">
        <v>276</v>
      </c>
      <c r="E23" s="119">
        <v>0.3</v>
      </c>
      <c r="F23" s="435"/>
      <c r="G23" s="438"/>
      <c r="H23" s="119" t="s">
        <v>276</v>
      </c>
      <c r="I23" s="119">
        <v>0.3</v>
      </c>
      <c r="J23" s="435"/>
      <c r="K23" s="438"/>
      <c r="L23" s="435"/>
      <c r="M23" s="438"/>
      <c r="N23" s="119" t="s">
        <v>276</v>
      </c>
      <c r="O23" s="119">
        <v>0.3</v>
      </c>
      <c r="P23" s="119" t="s">
        <v>276</v>
      </c>
      <c r="Q23" s="119">
        <v>0.3</v>
      </c>
      <c r="R23" s="119" t="s">
        <v>276</v>
      </c>
      <c r="S23" s="119">
        <v>0.3</v>
      </c>
      <c r="T23" s="119" t="s">
        <v>276</v>
      </c>
      <c r="U23" s="119">
        <v>0.3</v>
      </c>
      <c r="V23" s="119" t="s">
        <v>276</v>
      </c>
      <c r="W23" s="119">
        <v>0.3</v>
      </c>
      <c r="X23" s="435"/>
      <c r="Y23" s="438"/>
      <c r="Z23" s="435"/>
      <c r="AA23" s="438"/>
      <c r="AB23" s="435"/>
      <c r="AC23" s="438"/>
      <c r="AD23" s="435"/>
      <c r="AE23" s="438"/>
      <c r="AF23" s="435"/>
      <c r="AG23" s="438"/>
      <c r="AH23" s="435"/>
      <c r="AI23" s="438"/>
      <c r="AJ23" s="435"/>
      <c r="AK23" s="438"/>
      <c r="AL23" s="435"/>
      <c r="AM23" s="438"/>
      <c r="AN23" s="435"/>
      <c r="AO23" s="438"/>
      <c r="AP23" s="435"/>
      <c r="AQ23" s="438"/>
      <c r="AR23" s="435"/>
      <c r="AS23" s="438"/>
      <c r="AT23" s="442"/>
      <c r="AU23" s="443"/>
      <c r="AV23" s="119" t="s">
        <v>276</v>
      </c>
      <c r="AW23" s="119">
        <v>0.3</v>
      </c>
      <c r="AX23" s="119" t="s">
        <v>276</v>
      </c>
      <c r="AY23" s="119">
        <v>0.3</v>
      </c>
      <c r="AZ23" s="435"/>
      <c r="BA23" s="438"/>
      <c r="BB23" s="435"/>
      <c r="BC23" s="438"/>
      <c r="BD23" s="435"/>
      <c r="BE23" s="438"/>
      <c r="BF23" s="435"/>
      <c r="BG23" s="438"/>
      <c r="BH23" s="435"/>
      <c r="BI23" s="438"/>
      <c r="BJ23" s="435"/>
      <c r="BK23" s="438"/>
      <c r="BL23" s="442"/>
      <c r="BM23" s="443"/>
      <c r="BN23" s="435"/>
      <c r="BO23" s="438"/>
      <c r="BP23" s="435"/>
      <c r="BQ23" s="438"/>
      <c r="BR23" s="435"/>
      <c r="BS23" s="438"/>
      <c r="BT23" s="435"/>
      <c r="BU23" s="438"/>
      <c r="BV23" s="435"/>
      <c r="BW23" s="438"/>
      <c r="BX23" s="435"/>
      <c r="BY23" s="438"/>
      <c r="BZ23" s="435"/>
      <c r="CA23" s="438"/>
      <c r="CB23" s="442"/>
      <c r="CC23" s="443"/>
      <c r="CD23" s="119" t="s">
        <v>276</v>
      </c>
      <c r="CE23" s="119">
        <v>0.3</v>
      </c>
      <c r="CF23" s="442"/>
      <c r="CG23" s="443"/>
      <c r="CH23" s="435"/>
      <c r="CI23" s="438"/>
      <c r="CJ23" s="435"/>
      <c r="CK23" s="438"/>
      <c r="CL23" s="435"/>
      <c r="CM23" s="438"/>
      <c r="CN23" s="119" t="s">
        <v>276</v>
      </c>
      <c r="CO23" s="119">
        <v>0.3</v>
      </c>
      <c r="CP23" s="435"/>
      <c r="CQ23" s="438"/>
      <c r="CR23" s="435"/>
      <c r="CS23" s="438"/>
      <c r="CT23" s="435"/>
      <c r="CU23" s="438"/>
      <c r="CV23" s="435"/>
      <c r="CW23" s="438"/>
      <c r="CX23" s="435"/>
      <c r="CY23" s="438"/>
      <c r="CZ23" s="435"/>
      <c r="DA23" s="438"/>
      <c r="DB23" s="435"/>
      <c r="DC23" s="438"/>
      <c r="DD23" s="435"/>
      <c r="DE23" s="438"/>
      <c r="DF23" s="435"/>
      <c r="DG23" s="438"/>
      <c r="DH23" s="435"/>
      <c r="DI23" s="438"/>
      <c r="DJ23" s="435"/>
      <c r="DK23" s="438"/>
      <c r="DL23" s="435"/>
      <c r="DM23" s="438"/>
      <c r="DN23" s="435"/>
      <c r="DO23" s="438"/>
      <c r="DP23" s="435"/>
      <c r="DQ23" s="438"/>
      <c r="DR23" s="435"/>
      <c r="DS23" s="438"/>
      <c r="DT23" s="442"/>
      <c r="DU23" s="443"/>
      <c r="DV23" s="436" t="s">
        <v>276</v>
      </c>
      <c r="DW23" s="119">
        <v>0.3</v>
      </c>
      <c r="DX23" s="435"/>
      <c r="DY23" s="386"/>
      <c r="DZ23" s="436" t="s">
        <v>276</v>
      </c>
      <c r="EA23" s="119">
        <v>0.3</v>
      </c>
      <c r="EB23" s="435"/>
      <c r="EC23" s="438"/>
      <c r="ED23" s="435"/>
      <c r="EE23" s="438"/>
      <c r="EF23" s="439"/>
      <c r="EG23" s="440"/>
      <c r="EH23" s="435"/>
      <c r="EI23" s="441"/>
    </row>
    <row r="24" spans="1:139" ht="11.25">
      <c r="A24" s="402">
        <v>36865</v>
      </c>
      <c r="B24" s="436"/>
      <c r="C24" s="437"/>
      <c r="D24" s="119" t="s">
        <v>276</v>
      </c>
      <c r="E24" s="119">
        <v>0.3</v>
      </c>
      <c r="F24" s="435"/>
      <c r="G24" s="438"/>
      <c r="H24" s="119" t="s">
        <v>276</v>
      </c>
      <c r="I24" s="119">
        <v>0.3</v>
      </c>
      <c r="J24" s="435"/>
      <c r="K24" s="438"/>
      <c r="L24" s="435"/>
      <c r="M24" s="438"/>
      <c r="N24" s="119" t="s">
        <v>276</v>
      </c>
      <c r="O24" s="119">
        <v>0.3</v>
      </c>
      <c r="P24" s="119" t="s">
        <v>276</v>
      </c>
      <c r="Q24" s="119">
        <v>0.3</v>
      </c>
      <c r="R24" s="119" t="s">
        <v>276</v>
      </c>
      <c r="S24" s="119">
        <v>0.3</v>
      </c>
      <c r="T24" s="119" t="s">
        <v>276</v>
      </c>
      <c r="U24" s="119">
        <v>0.3</v>
      </c>
      <c r="V24" s="119" t="s">
        <v>276</v>
      </c>
      <c r="W24" s="119">
        <v>0.3</v>
      </c>
      <c r="X24" s="435"/>
      <c r="Y24" s="438"/>
      <c r="Z24" s="435"/>
      <c r="AA24" s="438"/>
      <c r="AB24" s="435"/>
      <c r="AC24" s="438"/>
      <c r="AD24" s="435"/>
      <c r="AE24" s="438"/>
      <c r="AF24" s="435"/>
      <c r="AG24" s="438"/>
      <c r="AH24" s="435"/>
      <c r="AI24" s="438"/>
      <c r="AJ24" s="435"/>
      <c r="AK24" s="438"/>
      <c r="AL24" s="435"/>
      <c r="AM24" s="438"/>
      <c r="AN24" s="435"/>
      <c r="AO24" s="438"/>
      <c r="AP24" s="435"/>
      <c r="AQ24" s="438"/>
      <c r="AR24" s="435"/>
      <c r="AS24" s="438"/>
      <c r="AT24" s="442"/>
      <c r="AU24" s="443"/>
      <c r="AV24" s="119" t="s">
        <v>276</v>
      </c>
      <c r="AW24" s="119">
        <v>0.3</v>
      </c>
      <c r="AX24" s="119" t="s">
        <v>276</v>
      </c>
      <c r="AY24" s="119">
        <v>0.3</v>
      </c>
      <c r="AZ24" s="435"/>
      <c r="BA24" s="438"/>
      <c r="BB24" s="435"/>
      <c r="BC24" s="438"/>
      <c r="BD24" s="435"/>
      <c r="BE24" s="438"/>
      <c r="BF24" s="435"/>
      <c r="BG24" s="438"/>
      <c r="BH24" s="435"/>
      <c r="BI24" s="438"/>
      <c r="BJ24" s="435"/>
      <c r="BK24" s="438"/>
      <c r="BL24" s="442"/>
      <c r="BM24" s="443"/>
      <c r="BN24" s="435"/>
      <c r="BO24" s="438"/>
      <c r="BP24" s="435"/>
      <c r="BQ24" s="438"/>
      <c r="BR24" s="435"/>
      <c r="BS24" s="438"/>
      <c r="BT24" s="435"/>
      <c r="BU24" s="438"/>
      <c r="BV24" s="435"/>
      <c r="BW24" s="438"/>
      <c r="BX24" s="435"/>
      <c r="BY24" s="438"/>
      <c r="BZ24" s="435"/>
      <c r="CA24" s="438"/>
      <c r="CB24" s="442"/>
      <c r="CC24" s="443"/>
      <c r="CD24" s="119" t="s">
        <v>276</v>
      </c>
      <c r="CE24" s="119">
        <v>0.3</v>
      </c>
      <c r="CF24" s="442"/>
      <c r="CG24" s="443"/>
      <c r="CH24" s="435"/>
      <c r="CI24" s="438"/>
      <c r="CJ24" s="435"/>
      <c r="CK24" s="438"/>
      <c r="CL24" s="435"/>
      <c r="CM24" s="438"/>
      <c r="CN24" s="119" t="s">
        <v>276</v>
      </c>
      <c r="CO24" s="119">
        <v>0.3</v>
      </c>
      <c r="CP24" s="435"/>
      <c r="CQ24" s="438"/>
      <c r="CR24" s="435"/>
      <c r="CS24" s="438"/>
      <c r="CT24" s="435"/>
      <c r="CU24" s="438"/>
      <c r="CV24" s="435"/>
      <c r="CW24" s="438"/>
      <c r="CX24" s="435"/>
      <c r="CY24" s="438"/>
      <c r="CZ24" s="435"/>
      <c r="DA24" s="438"/>
      <c r="DB24" s="435"/>
      <c r="DC24" s="438"/>
      <c r="DD24" s="435"/>
      <c r="DE24" s="438"/>
      <c r="DF24" s="435"/>
      <c r="DG24" s="438"/>
      <c r="DH24" s="435"/>
      <c r="DI24" s="438"/>
      <c r="DJ24" s="435"/>
      <c r="DK24" s="438"/>
      <c r="DL24" s="435"/>
      <c r="DM24" s="438"/>
      <c r="DN24" s="435"/>
      <c r="DO24" s="438"/>
      <c r="DP24" s="435"/>
      <c r="DQ24" s="438"/>
      <c r="DR24" s="435"/>
      <c r="DS24" s="438"/>
      <c r="DT24" s="442"/>
      <c r="DU24" s="443"/>
      <c r="DV24" s="436" t="s">
        <v>276</v>
      </c>
      <c r="DW24" s="119">
        <v>0.3</v>
      </c>
      <c r="DX24" s="435"/>
      <c r="DY24" s="386"/>
      <c r="DZ24" s="436" t="s">
        <v>32</v>
      </c>
      <c r="EA24" s="119">
        <v>0.3</v>
      </c>
      <c r="EB24" s="435"/>
      <c r="EC24" s="438"/>
      <c r="ED24" s="435"/>
      <c r="EE24" s="438"/>
      <c r="EF24" s="439"/>
      <c r="EG24" s="440"/>
      <c r="EH24" s="435"/>
      <c r="EI24" s="441"/>
    </row>
    <row r="25" spans="1:139" ht="11.25">
      <c r="A25" s="402">
        <v>36894</v>
      </c>
      <c r="B25" s="436"/>
      <c r="C25" s="437"/>
      <c r="D25" s="119" t="s">
        <v>276</v>
      </c>
      <c r="E25" s="119">
        <v>0.3</v>
      </c>
      <c r="F25" s="435"/>
      <c r="G25" s="438"/>
      <c r="H25" s="119" t="s">
        <v>276</v>
      </c>
      <c r="I25" s="119">
        <v>0.3</v>
      </c>
      <c r="J25" s="435"/>
      <c r="K25" s="438"/>
      <c r="L25" s="435"/>
      <c r="M25" s="438"/>
      <c r="N25" s="119" t="s">
        <v>276</v>
      </c>
      <c r="O25" s="119">
        <v>0.3</v>
      </c>
      <c r="P25" s="119" t="s">
        <v>276</v>
      </c>
      <c r="Q25" s="119">
        <v>0.3</v>
      </c>
      <c r="R25" s="119" t="s">
        <v>276</v>
      </c>
      <c r="S25" s="119">
        <v>0.3</v>
      </c>
      <c r="T25" s="119" t="s">
        <v>276</v>
      </c>
      <c r="U25" s="119">
        <v>0.3</v>
      </c>
      <c r="V25" s="119" t="s">
        <v>276</v>
      </c>
      <c r="W25" s="119">
        <v>0.3</v>
      </c>
      <c r="X25" s="435"/>
      <c r="Y25" s="438"/>
      <c r="Z25" s="435"/>
      <c r="AA25" s="438"/>
      <c r="AB25" s="435"/>
      <c r="AC25" s="438"/>
      <c r="AD25" s="435"/>
      <c r="AE25" s="438"/>
      <c r="AF25" s="435"/>
      <c r="AG25" s="438"/>
      <c r="AH25" s="435"/>
      <c r="AI25" s="438"/>
      <c r="AJ25" s="435"/>
      <c r="AK25" s="438"/>
      <c r="AL25" s="435"/>
      <c r="AM25" s="438"/>
      <c r="AN25" s="435"/>
      <c r="AO25" s="438"/>
      <c r="AP25" s="435"/>
      <c r="AQ25" s="438"/>
      <c r="AR25" s="435"/>
      <c r="AS25" s="438"/>
      <c r="AT25" s="442"/>
      <c r="AU25" s="443"/>
      <c r="AV25" s="119" t="s">
        <v>276</v>
      </c>
      <c r="AW25" s="119">
        <v>0.3</v>
      </c>
      <c r="AX25" s="119" t="s">
        <v>276</v>
      </c>
      <c r="AY25" s="119">
        <v>0.3</v>
      </c>
      <c r="AZ25" s="435"/>
      <c r="BA25" s="438"/>
      <c r="BB25" s="435"/>
      <c r="BC25" s="438"/>
      <c r="BD25" s="435"/>
      <c r="BE25" s="438"/>
      <c r="BF25" s="435"/>
      <c r="BG25" s="438"/>
      <c r="BH25" s="435"/>
      <c r="BI25" s="438"/>
      <c r="BJ25" s="435"/>
      <c r="BK25" s="438"/>
      <c r="BL25" s="442"/>
      <c r="BM25" s="443"/>
      <c r="BN25" s="435"/>
      <c r="BO25" s="438"/>
      <c r="BP25" s="435"/>
      <c r="BQ25" s="438"/>
      <c r="BR25" s="435"/>
      <c r="BS25" s="438"/>
      <c r="BT25" s="435"/>
      <c r="BU25" s="438"/>
      <c r="BV25" s="435"/>
      <c r="BW25" s="438"/>
      <c r="BX25" s="435"/>
      <c r="BY25" s="438"/>
      <c r="BZ25" s="435"/>
      <c r="CA25" s="438"/>
      <c r="CB25" s="442"/>
      <c r="CC25" s="443"/>
      <c r="CD25" s="119" t="s">
        <v>276</v>
      </c>
      <c r="CE25" s="119">
        <v>0.3</v>
      </c>
      <c r="CF25" s="442"/>
      <c r="CG25" s="443"/>
      <c r="CH25" s="435"/>
      <c r="CI25" s="438"/>
      <c r="CJ25" s="435"/>
      <c r="CK25" s="438"/>
      <c r="CL25" s="435"/>
      <c r="CM25" s="438"/>
      <c r="CN25" s="119" t="s">
        <v>276</v>
      </c>
      <c r="CO25" s="119">
        <v>0.3</v>
      </c>
      <c r="CP25" s="435"/>
      <c r="CQ25" s="438"/>
      <c r="CR25" s="435"/>
      <c r="CS25" s="438"/>
      <c r="CT25" s="435"/>
      <c r="CU25" s="438"/>
      <c r="CV25" s="435"/>
      <c r="CW25" s="438"/>
      <c r="CX25" s="435"/>
      <c r="CY25" s="438"/>
      <c r="CZ25" s="435"/>
      <c r="DA25" s="438"/>
      <c r="DB25" s="435"/>
      <c r="DC25" s="438"/>
      <c r="DD25" s="435"/>
      <c r="DE25" s="438"/>
      <c r="DF25" s="435"/>
      <c r="DG25" s="438"/>
      <c r="DH25" s="435"/>
      <c r="DI25" s="438"/>
      <c r="DJ25" s="435"/>
      <c r="DK25" s="438"/>
      <c r="DL25" s="435"/>
      <c r="DM25" s="438"/>
      <c r="DN25" s="435"/>
      <c r="DO25" s="438"/>
      <c r="DP25" s="435"/>
      <c r="DQ25" s="438"/>
      <c r="DR25" s="435"/>
      <c r="DS25" s="438"/>
      <c r="DT25" s="442"/>
      <c r="DU25" s="443"/>
      <c r="DV25" s="436" t="s">
        <v>276</v>
      </c>
      <c r="DW25" s="119">
        <v>0.3</v>
      </c>
      <c r="DX25" s="436" t="s">
        <v>32</v>
      </c>
      <c r="DY25" s="135">
        <v>0.006</v>
      </c>
      <c r="DZ25" s="436" t="s">
        <v>276</v>
      </c>
      <c r="EA25" s="119">
        <v>0.3</v>
      </c>
      <c r="EB25" s="435"/>
      <c r="EC25" s="438"/>
      <c r="ED25" s="435"/>
      <c r="EE25" s="438"/>
      <c r="EF25" s="439"/>
      <c r="EG25" s="440"/>
      <c r="EH25" s="435"/>
      <c r="EI25" s="441"/>
    </row>
    <row r="26" spans="1:139" ht="11.25">
      <c r="A26" s="402">
        <v>36922</v>
      </c>
      <c r="B26" s="436"/>
      <c r="C26" s="437"/>
      <c r="D26" s="119"/>
      <c r="E26" s="119"/>
      <c r="F26" s="435"/>
      <c r="G26" s="438"/>
      <c r="H26" s="119"/>
      <c r="I26" s="119"/>
      <c r="J26" s="435"/>
      <c r="K26" s="438"/>
      <c r="L26" s="435"/>
      <c r="M26" s="438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435"/>
      <c r="Y26" s="438"/>
      <c r="Z26" s="435"/>
      <c r="AA26" s="438"/>
      <c r="AB26" s="435"/>
      <c r="AC26" s="438"/>
      <c r="AD26" s="435"/>
      <c r="AE26" s="438"/>
      <c r="AF26" s="435"/>
      <c r="AG26" s="438"/>
      <c r="AH26" s="435"/>
      <c r="AI26" s="438"/>
      <c r="AJ26" s="435"/>
      <c r="AK26" s="438"/>
      <c r="AL26" s="435"/>
      <c r="AM26" s="438"/>
      <c r="AN26" s="435"/>
      <c r="AO26" s="438"/>
      <c r="AP26" s="435"/>
      <c r="AQ26" s="438"/>
      <c r="AR26" s="435"/>
      <c r="AS26" s="438"/>
      <c r="AT26" s="442"/>
      <c r="AU26" s="443"/>
      <c r="AV26" s="119"/>
      <c r="AW26" s="119"/>
      <c r="AX26" s="119"/>
      <c r="AY26" s="119"/>
      <c r="AZ26" s="435"/>
      <c r="BA26" s="438"/>
      <c r="BB26" s="435"/>
      <c r="BC26" s="438"/>
      <c r="BD26" s="435"/>
      <c r="BE26" s="438"/>
      <c r="BF26" s="435"/>
      <c r="BG26" s="438"/>
      <c r="BH26" s="435"/>
      <c r="BI26" s="438"/>
      <c r="BJ26" s="435"/>
      <c r="BK26" s="438"/>
      <c r="BL26" s="442"/>
      <c r="BM26" s="443"/>
      <c r="BN26" s="435"/>
      <c r="BO26" s="438"/>
      <c r="BP26" s="435"/>
      <c r="BQ26" s="438"/>
      <c r="BR26" s="435"/>
      <c r="BS26" s="438"/>
      <c r="BT26" s="435"/>
      <c r="BU26" s="438"/>
      <c r="BV26" s="435"/>
      <c r="BW26" s="438"/>
      <c r="BX26" s="435"/>
      <c r="BY26" s="438"/>
      <c r="BZ26" s="435"/>
      <c r="CA26" s="438"/>
      <c r="CB26" s="442"/>
      <c r="CC26" s="443"/>
      <c r="CD26" s="119"/>
      <c r="CE26" s="119"/>
      <c r="CF26" s="442"/>
      <c r="CG26" s="443"/>
      <c r="CH26" s="435"/>
      <c r="CI26" s="438"/>
      <c r="CJ26" s="435"/>
      <c r="CK26" s="438"/>
      <c r="CL26" s="435"/>
      <c r="CM26" s="438"/>
      <c r="CN26" s="119"/>
      <c r="CO26" s="119"/>
      <c r="CP26" s="435"/>
      <c r="CQ26" s="438"/>
      <c r="CR26" s="435"/>
      <c r="CS26" s="438"/>
      <c r="CT26" s="435"/>
      <c r="CU26" s="438"/>
      <c r="CV26" s="435"/>
      <c r="CW26" s="438"/>
      <c r="CX26" s="435"/>
      <c r="CY26" s="438"/>
      <c r="CZ26" s="435"/>
      <c r="DA26" s="438"/>
      <c r="DB26" s="435"/>
      <c r="DC26" s="438"/>
      <c r="DD26" s="435"/>
      <c r="DE26" s="438"/>
      <c r="DF26" s="435"/>
      <c r="DG26" s="438"/>
      <c r="DH26" s="435"/>
      <c r="DI26" s="438"/>
      <c r="DJ26" s="435"/>
      <c r="DK26" s="438"/>
      <c r="DL26" s="435"/>
      <c r="DM26" s="438"/>
      <c r="DN26" s="435"/>
      <c r="DO26" s="438"/>
      <c r="DP26" s="435"/>
      <c r="DQ26" s="438"/>
      <c r="DR26" s="435"/>
      <c r="DS26" s="438"/>
      <c r="DT26" s="442"/>
      <c r="DU26" s="443"/>
      <c r="DV26" s="436"/>
      <c r="DW26" s="119"/>
      <c r="DX26" s="436" t="s">
        <v>32</v>
      </c>
      <c r="DY26" s="135">
        <v>0.006</v>
      </c>
      <c r="DZ26" s="436"/>
      <c r="EA26" s="119"/>
      <c r="EB26" s="435"/>
      <c r="EC26" s="438"/>
      <c r="ED26" s="435"/>
      <c r="EE26" s="438"/>
      <c r="EF26" s="439"/>
      <c r="EG26" s="440"/>
      <c r="EH26" s="435"/>
      <c r="EI26" s="441"/>
    </row>
    <row r="27" spans="1:139" ht="11.25">
      <c r="A27" s="402">
        <v>36927</v>
      </c>
      <c r="B27" s="436"/>
      <c r="C27" s="437"/>
      <c r="D27" s="119" t="s">
        <v>276</v>
      </c>
      <c r="E27" s="119">
        <v>0.3</v>
      </c>
      <c r="F27" s="435"/>
      <c r="G27" s="438"/>
      <c r="H27" s="119" t="s">
        <v>276</v>
      </c>
      <c r="I27" s="119">
        <v>0.3</v>
      </c>
      <c r="J27" s="435"/>
      <c r="K27" s="438"/>
      <c r="L27" s="435"/>
      <c r="M27" s="438"/>
      <c r="N27" s="119" t="s">
        <v>276</v>
      </c>
      <c r="O27" s="119">
        <v>0.3</v>
      </c>
      <c r="P27" s="119" t="s">
        <v>276</v>
      </c>
      <c r="Q27" s="119">
        <v>0.3</v>
      </c>
      <c r="R27" s="119" t="s">
        <v>276</v>
      </c>
      <c r="S27" s="119">
        <v>0.3</v>
      </c>
      <c r="T27" s="119" t="s">
        <v>276</v>
      </c>
      <c r="U27" s="119">
        <v>0.3</v>
      </c>
      <c r="V27" s="119" t="s">
        <v>276</v>
      </c>
      <c r="W27" s="119">
        <v>0.3</v>
      </c>
      <c r="X27" s="435"/>
      <c r="Y27" s="438"/>
      <c r="Z27" s="435"/>
      <c r="AA27" s="438"/>
      <c r="AB27" s="435"/>
      <c r="AC27" s="438"/>
      <c r="AD27" s="435"/>
      <c r="AE27" s="438"/>
      <c r="AF27" s="435"/>
      <c r="AG27" s="438"/>
      <c r="AH27" s="435"/>
      <c r="AI27" s="438"/>
      <c r="AJ27" s="435"/>
      <c r="AK27" s="438"/>
      <c r="AL27" s="435"/>
      <c r="AM27" s="438"/>
      <c r="AN27" s="435"/>
      <c r="AO27" s="438"/>
      <c r="AP27" s="435"/>
      <c r="AQ27" s="438"/>
      <c r="AR27" s="435"/>
      <c r="AS27" s="438"/>
      <c r="AT27" s="442"/>
      <c r="AU27" s="443"/>
      <c r="AV27" s="119" t="s">
        <v>276</v>
      </c>
      <c r="AW27" s="119">
        <v>0.3</v>
      </c>
      <c r="AX27" s="119" t="s">
        <v>276</v>
      </c>
      <c r="AY27" s="119">
        <v>0.3</v>
      </c>
      <c r="AZ27" s="435"/>
      <c r="BA27" s="438"/>
      <c r="BB27" s="435"/>
      <c r="BC27" s="438"/>
      <c r="BD27" s="435"/>
      <c r="BE27" s="438"/>
      <c r="BF27" s="435"/>
      <c r="BG27" s="438"/>
      <c r="BH27" s="435"/>
      <c r="BI27" s="438"/>
      <c r="BJ27" s="435"/>
      <c r="BK27" s="438"/>
      <c r="BL27" s="442"/>
      <c r="BM27" s="443"/>
      <c r="BN27" s="435"/>
      <c r="BO27" s="438"/>
      <c r="BP27" s="435"/>
      <c r="BQ27" s="438"/>
      <c r="BR27" s="435"/>
      <c r="BS27" s="438"/>
      <c r="BT27" s="435"/>
      <c r="BU27" s="438"/>
      <c r="BV27" s="435"/>
      <c r="BW27" s="438"/>
      <c r="BX27" s="435"/>
      <c r="BY27" s="438"/>
      <c r="BZ27" s="435"/>
      <c r="CA27" s="438"/>
      <c r="CB27" s="442"/>
      <c r="CC27" s="443"/>
      <c r="CD27" s="119" t="s">
        <v>276</v>
      </c>
      <c r="CE27" s="119">
        <v>0.3</v>
      </c>
      <c r="CF27" s="442"/>
      <c r="CG27" s="443"/>
      <c r="CH27" s="435"/>
      <c r="CI27" s="438"/>
      <c r="CJ27" s="435"/>
      <c r="CK27" s="438"/>
      <c r="CL27" s="435"/>
      <c r="CM27" s="438"/>
      <c r="CN27" s="119" t="s">
        <v>276</v>
      </c>
      <c r="CO27" s="119">
        <v>0.3</v>
      </c>
      <c r="CP27" s="435"/>
      <c r="CQ27" s="438"/>
      <c r="CR27" s="435"/>
      <c r="CS27" s="438"/>
      <c r="CT27" s="435"/>
      <c r="CU27" s="438"/>
      <c r="CV27" s="435"/>
      <c r="CW27" s="438"/>
      <c r="CX27" s="435"/>
      <c r="CY27" s="438"/>
      <c r="CZ27" s="435"/>
      <c r="DA27" s="438"/>
      <c r="DB27" s="435"/>
      <c r="DC27" s="438"/>
      <c r="DD27" s="435"/>
      <c r="DE27" s="438"/>
      <c r="DF27" s="435"/>
      <c r="DG27" s="438"/>
      <c r="DH27" s="435"/>
      <c r="DI27" s="438"/>
      <c r="DJ27" s="435"/>
      <c r="DK27" s="438"/>
      <c r="DL27" s="435"/>
      <c r="DM27" s="438"/>
      <c r="DN27" s="435"/>
      <c r="DO27" s="438"/>
      <c r="DP27" s="435"/>
      <c r="DQ27" s="438"/>
      <c r="DR27" s="435"/>
      <c r="DS27" s="438"/>
      <c r="DT27" s="442"/>
      <c r="DU27" s="443"/>
      <c r="DV27" s="436" t="s">
        <v>276</v>
      </c>
      <c r="DW27" s="119">
        <v>0.3</v>
      </c>
      <c r="DX27" s="435"/>
      <c r="DY27" s="386"/>
      <c r="DZ27" s="436" t="s">
        <v>276</v>
      </c>
      <c r="EA27" s="119">
        <v>0.3</v>
      </c>
      <c r="EB27" s="435"/>
      <c r="EC27" s="438"/>
      <c r="ED27" s="435"/>
      <c r="EE27" s="438"/>
      <c r="EF27" s="439"/>
      <c r="EG27" s="440"/>
      <c r="EH27" s="435"/>
      <c r="EI27" s="441"/>
    </row>
    <row r="28" spans="1:139" ht="11.25">
      <c r="A28" s="402">
        <v>36958</v>
      </c>
      <c r="B28" s="436"/>
      <c r="C28" s="437"/>
      <c r="D28" s="119" t="s">
        <v>276</v>
      </c>
      <c r="E28" s="119">
        <v>0.3</v>
      </c>
      <c r="F28" s="435"/>
      <c r="G28" s="438"/>
      <c r="H28" s="119" t="s">
        <v>276</v>
      </c>
      <c r="I28" s="119">
        <v>0.3</v>
      </c>
      <c r="J28" s="435"/>
      <c r="K28" s="438"/>
      <c r="L28" s="435"/>
      <c r="M28" s="438"/>
      <c r="N28" s="119" t="s">
        <v>276</v>
      </c>
      <c r="O28" s="119">
        <v>0.3</v>
      </c>
      <c r="P28" s="119" t="s">
        <v>276</v>
      </c>
      <c r="Q28" s="119">
        <v>0.3</v>
      </c>
      <c r="R28" s="119" t="s">
        <v>276</v>
      </c>
      <c r="S28" s="119">
        <v>0.3</v>
      </c>
      <c r="T28" s="119" t="s">
        <v>276</v>
      </c>
      <c r="U28" s="119">
        <v>0.3</v>
      </c>
      <c r="V28" s="119" t="s">
        <v>276</v>
      </c>
      <c r="W28" s="119">
        <v>0.3</v>
      </c>
      <c r="X28" s="435"/>
      <c r="Y28" s="438"/>
      <c r="Z28" s="435"/>
      <c r="AA28" s="438"/>
      <c r="AB28" s="435"/>
      <c r="AC28" s="438"/>
      <c r="AD28" s="435"/>
      <c r="AE28" s="438"/>
      <c r="AF28" s="435"/>
      <c r="AG28" s="438"/>
      <c r="AH28" s="435"/>
      <c r="AI28" s="438"/>
      <c r="AJ28" s="435"/>
      <c r="AK28" s="438"/>
      <c r="AL28" s="435"/>
      <c r="AM28" s="438"/>
      <c r="AN28" s="435"/>
      <c r="AO28" s="438"/>
      <c r="AP28" s="435"/>
      <c r="AQ28" s="438"/>
      <c r="AR28" s="435"/>
      <c r="AS28" s="438"/>
      <c r="AT28" s="442" t="s">
        <v>276</v>
      </c>
      <c r="AU28" s="443">
        <v>5</v>
      </c>
      <c r="AV28" s="119" t="s">
        <v>276</v>
      </c>
      <c r="AW28" s="119">
        <v>0.3</v>
      </c>
      <c r="AX28" s="119" t="s">
        <v>276</v>
      </c>
      <c r="AY28" s="119">
        <v>0.3</v>
      </c>
      <c r="AZ28" s="435"/>
      <c r="BA28" s="438"/>
      <c r="BB28" s="435"/>
      <c r="BC28" s="438"/>
      <c r="BD28" s="435" t="s">
        <v>276</v>
      </c>
      <c r="BE28" s="438">
        <v>15</v>
      </c>
      <c r="BF28" s="435" t="s">
        <v>276</v>
      </c>
      <c r="BG28" s="438">
        <v>15</v>
      </c>
      <c r="BH28" s="435" t="s">
        <v>276</v>
      </c>
      <c r="BI28" s="438">
        <v>10</v>
      </c>
      <c r="BJ28" s="435"/>
      <c r="BK28" s="438"/>
      <c r="BL28" s="442" t="s">
        <v>276</v>
      </c>
      <c r="BM28" s="443">
        <v>15</v>
      </c>
      <c r="BN28" s="435"/>
      <c r="BO28" s="438"/>
      <c r="BP28" s="435"/>
      <c r="BQ28" s="438"/>
      <c r="BR28" s="435"/>
      <c r="BS28" s="438"/>
      <c r="BT28" s="435"/>
      <c r="BU28" s="438"/>
      <c r="BV28" s="435"/>
      <c r="BW28" s="438"/>
      <c r="BX28" s="435"/>
      <c r="BY28" s="438"/>
      <c r="BZ28" s="435"/>
      <c r="CA28" s="438"/>
      <c r="CB28" s="442" t="s">
        <v>276</v>
      </c>
      <c r="CC28" s="443">
        <v>15</v>
      </c>
      <c r="CD28" s="119" t="s">
        <v>276</v>
      </c>
      <c r="CE28" s="119">
        <v>0.3</v>
      </c>
      <c r="CF28" s="442" t="s">
        <v>276</v>
      </c>
      <c r="CG28" s="443">
        <v>15</v>
      </c>
      <c r="CH28" s="435"/>
      <c r="CI28" s="438"/>
      <c r="CJ28" s="435"/>
      <c r="CK28" s="438"/>
      <c r="CL28" s="435"/>
      <c r="CM28" s="438"/>
      <c r="CN28" s="119" t="s">
        <v>276</v>
      </c>
      <c r="CO28" s="119">
        <v>0.3</v>
      </c>
      <c r="CP28" s="435"/>
      <c r="CQ28" s="438"/>
      <c r="CR28" s="435"/>
      <c r="CS28" s="438"/>
      <c r="CT28" s="435"/>
      <c r="CU28" s="438"/>
      <c r="CV28" s="435"/>
      <c r="CW28" s="438"/>
      <c r="CX28" s="435"/>
      <c r="CY28" s="438"/>
      <c r="CZ28" s="435"/>
      <c r="DA28" s="438"/>
      <c r="DB28" s="435"/>
      <c r="DC28" s="438"/>
      <c r="DD28" s="435"/>
      <c r="DE28" s="438"/>
      <c r="DF28" s="435"/>
      <c r="DG28" s="438"/>
      <c r="DH28" s="435"/>
      <c r="DI28" s="438"/>
      <c r="DJ28" s="435"/>
      <c r="DK28" s="438"/>
      <c r="DL28" s="435"/>
      <c r="DM28" s="438"/>
      <c r="DN28" s="435"/>
      <c r="DO28" s="438"/>
      <c r="DP28" s="435"/>
      <c r="DQ28" s="438"/>
      <c r="DR28" s="435"/>
      <c r="DS28" s="438"/>
      <c r="DT28" s="442" t="s">
        <v>276</v>
      </c>
      <c r="DU28" s="443">
        <v>50</v>
      </c>
      <c r="DV28" s="436" t="s">
        <v>276</v>
      </c>
      <c r="DW28" s="119">
        <v>0.3</v>
      </c>
      <c r="DX28" s="436" t="s">
        <v>276</v>
      </c>
      <c r="DY28" s="119">
        <v>5</v>
      </c>
      <c r="DZ28" s="436" t="s">
        <v>276</v>
      </c>
      <c r="EA28" s="119">
        <v>0.3</v>
      </c>
      <c r="EB28" s="435"/>
      <c r="EC28" s="438"/>
      <c r="ED28" s="435"/>
      <c r="EE28" s="438"/>
      <c r="EF28" s="439" t="s">
        <v>276</v>
      </c>
      <c r="EG28" s="440">
        <v>10</v>
      </c>
      <c r="EH28" s="435"/>
      <c r="EI28" s="441"/>
    </row>
    <row r="29" spans="1:139" ht="11.25">
      <c r="A29" s="402">
        <v>36981</v>
      </c>
      <c r="B29" s="436"/>
      <c r="C29" s="437"/>
      <c r="D29" s="119"/>
      <c r="E29" s="119"/>
      <c r="F29" s="435"/>
      <c r="G29" s="438"/>
      <c r="H29" s="119"/>
      <c r="I29" s="119"/>
      <c r="J29" s="435"/>
      <c r="K29" s="438"/>
      <c r="L29" s="435"/>
      <c r="M29" s="438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435"/>
      <c r="Y29" s="438"/>
      <c r="Z29" s="435"/>
      <c r="AA29" s="438"/>
      <c r="AB29" s="435"/>
      <c r="AC29" s="438"/>
      <c r="AD29" s="435"/>
      <c r="AE29" s="438"/>
      <c r="AF29" s="435"/>
      <c r="AG29" s="438"/>
      <c r="AH29" s="435"/>
      <c r="AI29" s="438"/>
      <c r="AJ29" s="435"/>
      <c r="AK29" s="438"/>
      <c r="AL29" s="435"/>
      <c r="AM29" s="438"/>
      <c r="AN29" s="435"/>
      <c r="AO29" s="438"/>
      <c r="AP29" s="435"/>
      <c r="AQ29" s="438"/>
      <c r="AR29" s="435"/>
      <c r="AS29" s="438"/>
      <c r="AT29" s="442" t="s">
        <v>276</v>
      </c>
      <c r="AU29" s="443">
        <v>5</v>
      </c>
      <c r="AV29" s="439"/>
      <c r="AW29" s="440"/>
      <c r="AX29" s="439"/>
      <c r="AY29" s="440"/>
      <c r="AZ29" s="435"/>
      <c r="BA29" s="438"/>
      <c r="BB29" s="435"/>
      <c r="BC29" s="438"/>
      <c r="BD29" s="435" t="s">
        <v>276</v>
      </c>
      <c r="BE29" s="438">
        <v>15</v>
      </c>
      <c r="BF29" s="435" t="s">
        <v>276</v>
      </c>
      <c r="BG29" s="438">
        <v>15</v>
      </c>
      <c r="BH29" s="435" t="s">
        <v>276</v>
      </c>
      <c r="BI29" s="438">
        <v>10</v>
      </c>
      <c r="BJ29" s="435"/>
      <c r="BK29" s="438"/>
      <c r="BL29" s="442" t="s">
        <v>276</v>
      </c>
      <c r="BM29" s="443">
        <v>15</v>
      </c>
      <c r="BN29" s="435"/>
      <c r="BO29" s="438"/>
      <c r="BP29" s="435"/>
      <c r="BQ29" s="438"/>
      <c r="BR29" s="435"/>
      <c r="BS29" s="438"/>
      <c r="BT29" s="435"/>
      <c r="BU29" s="438"/>
      <c r="BV29" s="435"/>
      <c r="BW29" s="438"/>
      <c r="BX29" s="435"/>
      <c r="BY29" s="438"/>
      <c r="BZ29" s="435"/>
      <c r="CA29" s="438"/>
      <c r="CB29" s="442" t="s">
        <v>276</v>
      </c>
      <c r="CC29" s="443">
        <v>15</v>
      </c>
      <c r="CD29" s="439"/>
      <c r="CE29" s="440"/>
      <c r="CF29" s="442" t="s">
        <v>276</v>
      </c>
      <c r="CG29" s="443">
        <v>15</v>
      </c>
      <c r="CH29" s="435"/>
      <c r="CI29" s="438"/>
      <c r="CJ29" s="435"/>
      <c r="CK29" s="438"/>
      <c r="CL29" s="435"/>
      <c r="CM29" s="438"/>
      <c r="CN29" s="439"/>
      <c r="CO29" s="440"/>
      <c r="CP29" s="435"/>
      <c r="CQ29" s="438"/>
      <c r="CR29" s="435"/>
      <c r="CS29" s="438"/>
      <c r="CT29" s="435"/>
      <c r="CU29" s="438"/>
      <c r="CV29" s="435"/>
      <c r="CW29" s="438"/>
      <c r="CX29" s="435"/>
      <c r="CY29" s="438"/>
      <c r="CZ29" s="435"/>
      <c r="DA29" s="438"/>
      <c r="DB29" s="435"/>
      <c r="DC29" s="438"/>
      <c r="DD29" s="435"/>
      <c r="DE29" s="438"/>
      <c r="DF29" s="435"/>
      <c r="DG29" s="438"/>
      <c r="DH29" s="435"/>
      <c r="DI29" s="438"/>
      <c r="DJ29" s="435"/>
      <c r="DK29" s="438"/>
      <c r="DL29" s="435"/>
      <c r="DM29" s="438"/>
      <c r="DN29" s="435"/>
      <c r="DO29" s="438"/>
      <c r="DP29" s="435"/>
      <c r="DQ29" s="438"/>
      <c r="DR29" s="435"/>
      <c r="DS29" s="438"/>
      <c r="DT29" s="442" t="s">
        <v>276</v>
      </c>
      <c r="DU29" s="443">
        <v>50</v>
      </c>
      <c r="DV29" s="439"/>
      <c r="DW29" s="444"/>
      <c r="DX29" s="436" t="s">
        <v>276</v>
      </c>
      <c r="DY29" s="119">
        <v>5</v>
      </c>
      <c r="DZ29" s="439"/>
      <c r="EA29" s="444"/>
      <c r="EB29" s="435"/>
      <c r="EC29" s="438"/>
      <c r="ED29" s="435"/>
      <c r="EE29" s="438"/>
      <c r="EF29" s="439"/>
      <c r="EG29" s="440"/>
      <c r="EH29" s="435"/>
      <c r="EI29" s="441"/>
    </row>
    <row r="30" spans="1:139" ht="11.25">
      <c r="A30" s="402">
        <v>36984</v>
      </c>
      <c r="B30" s="436"/>
      <c r="C30" s="437"/>
      <c r="D30" s="119" t="s">
        <v>276</v>
      </c>
      <c r="E30" s="119">
        <v>0.3</v>
      </c>
      <c r="F30" s="435"/>
      <c r="G30" s="438"/>
      <c r="H30" s="119" t="s">
        <v>276</v>
      </c>
      <c r="I30" s="119">
        <v>0.3</v>
      </c>
      <c r="J30" s="435"/>
      <c r="K30" s="438"/>
      <c r="L30" s="435"/>
      <c r="M30" s="438"/>
      <c r="N30" s="119" t="s">
        <v>276</v>
      </c>
      <c r="O30" s="119">
        <v>0.3</v>
      </c>
      <c r="P30" s="119" t="s">
        <v>276</v>
      </c>
      <c r="Q30" s="119">
        <v>0.3</v>
      </c>
      <c r="R30" s="119" t="s">
        <v>276</v>
      </c>
      <c r="S30" s="119">
        <v>0.3</v>
      </c>
      <c r="T30" s="119" t="s">
        <v>276</v>
      </c>
      <c r="U30" s="119">
        <v>0.3</v>
      </c>
      <c r="V30" s="119" t="s">
        <v>276</v>
      </c>
      <c r="W30" s="119">
        <v>0.3</v>
      </c>
      <c r="X30" s="435"/>
      <c r="Y30" s="438"/>
      <c r="Z30" s="435"/>
      <c r="AA30" s="438"/>
      <c r="AB30" s="435"/>
      <c r="AC30" s="438"/>
      <c r="AD30" s="435"/>
      <c r="AE30" s="438"/>
      <c r="AF30" s="435"/>
      <c r="AG30" s="438"/>
      <c r="AH30" s="435"/>
      <c r="AI30" s="438"/>
      <c r="AJ30" s="435"/>
      <c r="AK30" s="438"/>
      <c r="AL30" s="435"/>
      <c r="AM30" s="438"/>
      <c r="AN30" s="435"/>
      <c r="AO30" s="438"/>
      <c r="AP30" s="435"/>
      <c r="AQ30" s="438"/>
      <c r="AR30" s="435"/>
      <c r="AS30" s="438"/>
      <c r="AT30" s="442"/>
      <c r="AU30" s="443"/>
      <c r="AV30" s="119" t="s">
        <v>276</v>
      </c>
      <c r="AW30" s="119">
        <v>0.3</v>
      </c>
      <c r="AX30" s="119" t="s">
        <v>276</v>
      </c>
      <c r="AY30" s="119">
        <v>0.3</v>
      </c>
      <c r="AZ30" s="435"/>
      <c r="BA30" s="438"/>
      <c r="BB30" s="435"/>
      <c r="BC30" s="438"/>
      <c r="BD30" s="435"/>
      <c r="BE30" s="438"/>
      <c r="BF30" s="435"/>
      <c r="BG30" s="438"/>
      <c r="BH30" s="435"/>
      <c r="BI30" s="438"/>
      <c r="BJ30" s="435"/>
      <c r="BK30" s="438"/>
      <c r="BL30" s="442"/>
      <c r="BM30" s="443"/>
      <c r="BN30" s="435"/>
      <c r="BO30" s="438"/>
      <c r="BP30" s="435"/>
      <c r="BQ30" s="438"/>
      <c r="BR30" s="435"/>
      <c r="BS30" s="438"/>
      <c r="BT30" s="435"/>
      <c r="BU30" s="438"/>
      <c r="BV30" s="435"/>
      <c r="BW30" s="438"/>
      <c r="BX30" s="435"/>
      <c r="BY30" s="438"/>
      <c r="BZ30" s="435"/>
      <c r="CA30" s="438"/>
      <c r="CB30" s="442"/>
      <c r="CC30" s="443"/>
      <c r="CD30" s="119" t="s">
        <v>276</v>
      </c>
      <c r="CE30" s="119">
        <v>0.3</v>
      </c>
      <c r="CF30" s="442"/>
      <c r="CG30" s="443"/>
      <c r="CH30" s="435"/>
      <c r="CI30" s="438"/>
      <c r="CJ30" s="435"/>
      <c r="CK30" s="438"/>
      <c r="CL30" s="435"/>
      <c r="CM30" s="438"/>
      <c r="CN30" s="119" t="s">
        <v>276</v>
      </c>
      <c r="CO30" s="119">
        <v>0.3</v>
      </c>
      <c r="CP30" s="435"/>
      <c r="CQ30" s="438"/>
      <c r="CR30" s="435"/>
      <c r="CS30" s="438"/>
      <c r="CT30" s="435"/>
      <c r="CU30" s="438"/>
      <c r="CV30" s="435"/>
      <c r="CW30" s="438"/>
      <c r="CX30" s="435"/>
      <c r="CY30" s="438"/>
      <c r="CZ30" s="435"/>
      <c r="DA30" s="438"/>
      <c r="DB30" s="435"/>
      <c r="DC30" s="438"/>
      <c r="DD30" s="435"/>
      <c r="DE30" s="438"/>
      <c r="DF30" s="435"/>
      <c r="DG30" s="438"/>
      <c r="DH30" s="435"/>
      <c r="DI30" s="438"/>
      <c r="DJ30" s="435"/>
      <c r="DK30" s="438"/>
      <c r="DL30" s="435"/>
      <c r="DM30" s="438"/>
      <c r="DN30" s="435"/>
      <c r="DO30" s="438"/>
      <c r="DP30" s="435"/>
      <c r="DQ30" s="438"/>
      <c r="DR30" s="435"/>
      <c r="DS30" s="438"/>
      <c r="DT30" s="442"/>
      <c r="DU30" s="443"/>
      <c r="DV30" s="436" t="s">
        <v>276</v>
      </c>
      <c r="DW30" s="119">
        <v>0.3</v>
      </c>
      <c r="DX30" s="436" t="s">
        <v>276</v>
      </c>
      <c r="DY30" s="119">
        <v>1</v>
      </c>
      <c r="DZ30" s="436" t="s">
        <v>276</v>
      </c>
      <c r="EA30" s="119">
        <v>0.3</v>
      </c>
      <c r="EB30" s="435"/>
      <c r="EC30" s="438"/>
      <c r="ED30" s="435"/>
      <c r="EE30" s="438"/>
      <c r="EF30" s="439"/>
      <c r="EG30" s="440"/>
      <c r="EH30" s="435"/>
      <c r="EI30" s="441"/>
    </row>
    <row r="31" spans="1:139" ht="11.25">
      <c r="A31" s="402">
        <v>37011</v>
      </c>
      <c r="B31" s="436"/>
      <c r="C31" s="437"/>
      <c r="D31" s="119"/>
      <c r="E31" s="119"/>
      <c r="F31" s="435"/>
      <c r="G31" s="438"/>
      <c r="H31" s="119"/>
      <c r="I31" s="119"/>
      <c r="J31" s="435"/>
      <c r="K31" s="438"/>
      <c r="L31" s="435"/>
      <c r="M31" s="438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435"/>
      <c r="Y31" s="438"/>
      <c r="Z31" s="435"/>
      <c r="AA31" s="438"/>
      <c r="AB31" s="435"/>
      <c r="AC31" s="438"/>
      <c r="AD31" s="435"/>
      <c r="AE31" s="438"/>
      <c r="AF31" s="435"/>
      <c r="AG31" s="438"/>
      <c r="AH31" s="435"/>
      <c r="AI31" s="438"/>
      <c r="AJ31" s="435"/>
      <c r="AK31" s="438"/>
      <c r="AL31" s="435"/>
      <c r="AM31" s="438"/>
      <c r="AN31" s="435"/>
      <c r="AO31" s="438"/>
      <c r="AP31" s="435"/>
      <c r="AQ31" s="438"/>
      <c r="AR31" s="435"/>
      <c r="AS31" s="438"/>
      <c r="AT31" s="442"/>
      <c r="AU31" s="443"/>
      <c r="AV31" s="119"/>
      <c r="AW31" s="119"/>
      <c r="AX31" s="119"/>
      <c r="AY31" s="119"/>
      <c r="AZ31" s="435"/>
      <c r="BA31" s="438"/>
      <c r="BB31" s="435"/>
      <c r="BC31" s="438"/>
      <c r="BD31" s="435"/>
      <c r="BE31" s="438"/>
      <c r="BF31" s="435"/>
      <c r="BG31" s="438"/>
      <c r="BH31" s="435"/>
      <c r="BI31" s="438"/>
      <c r="BJ31" s="435"/>
      <c r="BK31" s="438"/>
      <c r="BL31" s="442"/>
      <c r="BM31" s="443"/>
      <c r="BN31" s="435"/>
      <c r="BO31" s="438"/>
      <c r="BP31" s="435"/>
      <c r="BQ31" s="438"/>
      <c r="BR31" s="435"/>
      <c r="BS31" s="438"/>
      <c r="BT31" s="435"/>
      <c r="BU31" s="438"/>
      <c r="BV31" s="435"/>
      <c r="BW31" s="438"/>
      <c r="BX31" s="435"/>
      <c r="BY31" s="438"/>
      <c r="BZ31" s="435"/>
      <c r="CA31" s="438"/>
      <c r="CB31" s="442"/>
      <c r="CC31" s="443"/>
      <c r="CD31" s="119"/>
      <c r="CE31" s="119"/>
      <c r="CF31" s="442"/>
      <c r="CG31" s="443"/>
      <c r="CH31" s="435"/>
      <c r="CI31" s="438"/>
      <c r="CJ31" s="435"/>
      <c r="CK31" s="438"/>
      <c r="CL31" s="435"/>
      <c r="CM31" s="438"/>
      <c r="CN31" s="119"/>
      <c r="CO31" s="119"/>
      <c r="CP31" s="435"/>
      <c r="CQ31" s="438"/>
      <c r="CR31" s="435"/>
      <c r="CS31" s="438"/>
      <c r="CT31" s="435"/>
      <c r="CU31" s="438"/>
      <c r="CV31" s="435"/>
      <c r="CW31" s="438"/>
      <c r="CX31" s="435"/>
      <c r="CY31" s="438"/>
      <c r="CZ31" s="435"/>
      <c r="DA31" s="438"/>
      <c r="DB31" s="435"/>
      <c r="DC31" s="438"/>
      <c r="DD31" s="435"/>
      <c r="DE31" s="438"/>
      <c r="DF31" s="435"/>
      <c r="DG31" s="438"/>
      <c r="DH31" s="435"/>
      <c r="DI31" s="438"/>
      <c r="DJ31" s="435"/>
      <c r="DK31" s="438"/>
      <c r="DL31" s="435"/>
      <c r="DM31" s="438"/>
      <c r="DN31" s="435"/>
      <c r="DO31" s="438"/>
      <c r="DP31" s="435"/>
      <c r="DQ31" s="438"/>
      <c r="DR31" s="435"/>
      <c r="DS31" s="438"/>
      <c r="DT31" s="442"/>
      <c r="DU31" s="443"/>
      <c r="DV31" s="436"/>
      <c r="DW31" s="119"/>
      <c r="DX31" s="436" t="s">
        <v>276</v>
      </c>
      <c r="DY31" s="119">
        <v>1</v>
      </c>
      <c r="DZ31" s="436"/>
      <c r="EA31" s="119"/>
      <c r="EB31" s="435"/>
      <c r="EC31" s="438"/>
      <c r="ED31" s="435"/>
      <c r="EE31" s="438"/>
      <c r="EF31" s="439"/>
      <c r="EG31" s="440"/>
      <c r="EH31" s="435"/>
      <c r="EI31" s="441"/>
    </row>
    <row r="32" spans="1:139" ht="11.25">
      <c r="A32" s="402">
        <v>37012</v>
      </c>
      <c r="B32" s="436"/>
      <c r="C32" s="437"/>
      <c r="D32" s="119" t="s">
        <v>276</v>
      </c>
      <c r="E32" s="119">
        <v>0.3</v>
      </c>
      <c r="F32" s="435"/>
      <c r="G32" s="438"/>
      <c r="H32" s="119" t="s">
        <v>276</v>
      </c>
      <c r="I32" s="119">
        <v>0.3</v>
      </c>
      <c r="J32" s="435"/>
      <c r="K32" s="438"/>
      <c r="L32" s="435"/>
      <c r="M32" s="438"/>
      <c r="N32" s="119" t="s">
        <v>276</v>
      </c>
      <c r="O32" s="119">
        <v>0.3</v>
      </c>
      <c r="P32" s="119" t="s">
        <v>276</v>
      </c>
      <c r="Q32" s="119">
        <v>0.3</v>
      </c>
      <c r="R32" s="119" t="s">
        <v>276</v>
      </c>
      <c r="S32" s="119">
        <v>0.3</v>
      </c>
      <c r="T32" s="119" t="s">
        <v>276</v>
      </c>
      <c r="U32" s="119">
        <v>0.3</v>
      </c>
      <c r="V32" s="119" t="s">
        <v>276</v>
      </c>
      <c r="W32" s="119">
        <v>0.3</v>
      </c>
      <c r="X32" s="435"/>
      <c r="Y32" s="438"/>
      <c r="Z32" s="435"/>
      <c r="AA32" s="438"/>
      <c r="AB32" s="435"/>
      <c r="AC32" s="438"/>
      <c r="AD32" s="435"/>
      <c r="AE32" s="438"/>
      <c r="AF32" s="435"/>
      <c r="AG32" s="438"/>
      <c r="AH32" s="435"/>
      <c r="AI32" s="438"/>
      <c r="AJ32" s="435"/>
      <c r="AK32" s="438"/>
      <c r="AL32" s="435"/>
      <c r="AM32" s="438"/>
      <c r="AN32" s="435"/>
      <c r="AO32" s="438"/>
      <c r="AP32" s="435"/>
      <c r="AQ32" s="438"/>
      <c r="AR32" s="435"/>
      <c r="AS32" s="438"/>
      <c r="AT32" s="435"/>
      <c r="AU32" s="438"/>
      <c r="AV32" s="119" t="s">
        <v>276</v>
      </c>
      <c r="AW32" s="119">
        <v>0.3</v>
      </c>
      <c r="AX32" s="119" t="s">
        <v>276</v>
      </c>
      <c r="AY32" s="119">
        <v>0.3</v>
      </c>
      <c r="AZ32" s="435"/>
      <c r="BA32" s="438"/>
      <c r="BB32" s="435"/>
      <c r="BC32" s="438"/>
      <c r="BD32" s="435"/>
      <c r="BE32" s="438"/>
      <c r="BF32" s="435"/>
      <c r="BG32" s="438"/>
      <c r="BH32" s="435"/>
      <c r="BI32" s="438"/>
      <c r="BJ32" s="435"/>
      <c r="BK32" s="438"/>
      <c r="BL32" s="435"/>
      <c r="BM32" s="438"/>
      <c r="BN32" s="435"/>
      <c r="BO32" s="438"/>
      <c r="BP32" s="435"/>
      <c r="BQ32" s="438"/>
      <c r="BR32" s="435"/>
      <c r="BS32" s="438"/>
      <c r="BT32" s="435"/>
      <c r="BU32" s="438"/>
      <c r="BV32" s="435"/>
      <c r="BW32" s="438"/>
      <c r="BX32" s="435"/>
      <c r="BY32" s="438"/>
      <c r="BZ32" s="435"/>
      <c r="CA32" s="438"/>
      <c r="CB32" s="435"/>
      <c r="CC32" s="438"/>
      <c r="CD32" s="119" t="s">
        <v>276</v>
      </c>
      <c r="CE32" s="119">
        <v>0.3</v>
      </c>
      <c r="CF32" s="435"/>
      <c r="CG32" s="438"/>
      <c r="CH32" s="435"/>
      <c r="CI32" s="438"/>
      <c r="CJ32" s="435"/>
      <c r="CK32" s="438"/>
      <c r="CL32" s="435"/>
      <c r="CM32" s="438"/>
      <c r="CN32" s="119" t="s">
        <v>276</v>
      </c>
      <c r="CO32" s="119">
        <v>0.3</v>
      </c>
      <c r="CP32" s="435"/>
      <c r="CQ32" s="438"/>
      <c r="CR32" s="435"/>
      <c r="CS32" s="438"/>
      <c r="CT32" s="435"/>
      <c r="CU32" s="438"/>
      <c r="CV32" s="435"/>
      <c r="CW32" s="438"/>
      <c r="CX32" s="435"/>
      <c r="CY32" s="438"/>
      <c r="CZ32" s="435"/>
      <c r="DA32" s="438"/>
      <c r="DB32" s="435"/>
      <c r="DC32" s="438"/>
      <c r="DD32" s="435"/>
      <c r="DE32" s="438"/>
      <c r="DF32" s="435"/>
      <c r="DG32" s="438"/>
      <c r="DH32" s="435"/>
      <c r="DI32" s="438"/>
      <c r="DJ32" s="435"/>
      <c r="DK32" s="438"/>
      <c r="DL32" s="435"/>
      <c r="DM32" s="438"/>
      <c r="DN32" s="435"/>
      <c r="DO32" s="438"/>
      <c r="DP32" s="435"/>
      <c r="DQ32" s="438"/>
      <c r="DR32" s="435"/>
      <c r="DS32" s="438"/>
      <c r="DT32" s="435"/>
      <c r="DU32" s="438"/>
      <c r="DV32" s="436" t="s">
        <v>276</v>
      </c>
      <c r="DW32" s="119">
        <v>0.3</v>
      </c>
      <c r="DX32" s="436" t="s">
        <v>276</v>
      </c>
      <c r="DY32" s="119">
        <v>5</v>
      </c>
      <c r="DZ32" s="436" t="s">
        <v>276</v>
      </c>
      <c r="EA32" s="119">
        <v>0.3</v>
      </c>
      <c r="EB32" s="435"/>
      <c r="EC32" s="438"/>
      <c r="ED32" s="435"/>
      <c r="EE32" s="438"/>
      <c r="EF32" s="435"/>
      <c r="EG32" s="438"/>
      <c r="EH32" s="435"/>
      <c r="EI32" s="441"/>
    </row>
    <row r="33" spans="1:139" ht="11.25">
      <c r="A33" s="402">
        <v>37042</v>
      </c>
      <c r="B33" s="436"/>
      <c r="C33" s="437"/>
      <c r="D33" s="119"/>
      <c r="E33" s="119"/>
      <c r="F33" s="435"/>
      <c r="G33" s="438"/>
      <c r="H33" s="119"/>
      <c r="I33" s="119"/>
      <c r="J33" s="435"/>
      <c r="K33" s="438"/>
      <c r="L33" s="435"/>
      <c r="M33" s="438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435"/>
      <c r="Y33" s="438"/>
      <c r="Z33" s="435"/>
      <c r="AA33" s="438"/>
      <c r="AB33" s="435"/>
      <c r="AC33" s="438"/>
      <c r="AD33" s="435"/>
      <c r="AE33" s="438"/>
      <c r="AF33" s="435"/>
      <c r="AG33" s="438"/>
      <c r="AH33" s="435"/>
      <c r="AI33" s="438"/>
      <c r="AJ33" s="435"/>
      <c r="AK33" s="438"/>
      <c r="AL33" s="435"/>
      <c r="AM33" s="438"/>
      <c r="AN33" s="435"/>
      <c r="AO33" s="438"/>
      <c r="AP33" s="435"/>
      <c r="AQ33" s="438"/>
      <c r="AR33" s="435"/>
      <c r="AS33" s="438"/>
      <c r="AT33" s="435"/>
      <c r="AU33" s="438"/>
      <c r="AV33" s="119"/>
      <c r="AW33" s="119"/>
      <c r="AX33" s="119"/>
      <c r="AY33" s="119"/>
      <c r="AZ33" s="435"/>
      <c r="BA33" s="438"/>
      <c r="BB33" s="435"/>
      <c r="BC33" s="438"/>
      <c r="BD33" s="435"/>
      <c r="BE33" s="438"/>
      <c r="BF33" s="435"/>
      <c r="BG33" s="438"/>
      <c r="BH33" s="435"/>
      <c r="BI33" s="438"/>
      <c r="BJ33" s="435"/>
      <c r="BK33" s="438"/>
      <c r="BL33" s="435"/>
      <c r="BM33" s="438"/>
      <c r="BN33" s="435"/>
      <c r="BO33" s="438"/>
      <c r="BP33" s="435"/>
      <c r="BQ33" s="438"/>
      <c r="BR33" s="435"/>
      <c r="BS33" s="438"/>
      <c r="BT33" s="435"/>
      <c r="BU33" s="438"/>
      <c r="BV33" s="435"/>
      <c r="BW33" s="438"/>
      <c r="BX33" s="435"/>
      <c r="BY33" s="438"/>
      <c r="BZ33" s="435"/>
      <c r="CA33" s="438"/>
      <c r="CB33" s="435"/>
      <c r="CC33" s="438"/>
      <c r="CD33" s="119"/>
      <c r="CE33" s="119"/>
      <c r="CF33" s="435"/>
      <c r="CG33" s="438"/>
      <c r="CH33" s="435"/>
      <c r="CI33" s="438"/>
      <c r="CJ33" s="435"/>
      <c r="CK33" s="438"/>
      <c r="CL33" s="435"/>
      <c r="CM33" s="438"/>
      <c r="CN33" s="119"/>
      <c r="CO33" s="119"/>
      <c r="CP33" s="435"/>
      <c r="CQ33" s="438"/>
      <c r="CR33" s="435"/>
      <c r="CS33" s="438"/>
      <c r="CT33" s="435"/>
      <c r="CU33" s="438"/>
      <c r="CV33" s="435"/>
      <c r="CW33" s="438"/>
      <c r="CX33" s="435"/>
      <c r="CY33" s="438"/>
      <c r="CZ33" s="435"/>
      <c r="DA33" s="438"/>
      <c r="DB33" s="435"/>
      <c r="DC33" s="438"/>
      <c r="DD33" s="435"/>
      <c r="DE33" s="438"/>
      <c r="DF33" s="435"/>
      <c r="DG33" s="438"/>
      <c r="DH33" s="435"/>
      <c r="DI33" s="438"/>
      <c r="DJ33" s="435"/>
      <c r="DK33" s="438"/>
      <c r="DL33" s="435"/>
      <c r="DM33" s="438"/>
      <c r="DN33" s="435"/>
      <c r="DO33" s="438"/>
      <c r="DP33" s="435"/>
      <c r="DQ33" s="438"/>
      <c r="DR33" s="435"/>
      <c r="DS33" s="438"/>
      <c r="DT33" s="435"/>
      <c r="DU33" s="438"/>
      <c r="DV33" s="436"/>
      <c r="DW33" s="119"/>
      <c r="DX33" s="436" t="s">
        <v>276</v>
      </c>
      <c r="DY33" s="119">
        <v>5</v>
      </c>
      <c r="DZ33" s="436"/>
      <c r="EA33" s="119"/>
      <c r="EB33" s="435"/>
      <c r="EC33" s="438"/>
      <c r="ED33" s="435"/>
      <c r="EE33" s="438"/>
      <c r="EF33" s="435"/>
      <c r="EG33" s="438"/>
      <c r="EH33" s="435"/>
      <c r="EI33" s="441"/>
    </row>
    <row r="34" spans="1:139" ht="11.25">
      <c r="A34" s="402">
        <v>37047</v>
      </c>
      <c r="B34" s="436"/>
      <c r="C34" s="437"/>
      <c r="D34" s="119" t="s">
        <v>276</v>
      </c>
      <c r="E34" s="119">
        <v>0.4</v>
      </c>
      <c r="F34" s="435"/>
      <c r="G34" s="438"/>
      <c r="H34" s="119" t="s">
        <v>276</v>
      </c>
      <c r="I34" s="119">
        <v>0.4</v>
      </c>
      <c r="J34" s="435"/>
      <c r="K34" s="438"/>
      <c r="L34" s="435"/>
      <c r="M34" s="438"/>
      <c r="N34" s="119" t="s">
        <v>276</v>
      </c>
      <c r="O34" s="119">
        <v>0.4</v>
      </c>
      <c r="P34" s="119" t="s">
        <v>276</v>
      </c>
      <c r="Q34" s="119">
        <v>0.4</v>
      </c>
      <c r="R34" s="119" t="s">
        <v>276</v>
      </c>
      <c r="S34" s="119">
        <v>0.4</v>
      </c>
      <c r="T34" s="119" t="s">
        <v>276</v>
      </c>
      <c r="U34" s="119">
        <v>0.4</v>
      </c>
      <c r="V34" s="119" t="s">
        <v>276</v>
      </c>
      <c r="W34" s="119">
        <v>0.4</v>
      </c>
      <c r="X34" s="435"/>
      <c r="Y34" s="438"/>
      <c r="Z34" s="435"/>
      <c r="AA34" s="438"/>
      <c r="AB34" s="435"/>
      <c r="AC34" s="438"/>
      <c r="AD34" s="435"/>
      <c r="AE34" s="438"/>
      <c r="AF34" s="435"/>
      <c r="AG34" s="438"/>
      <c r="AH34" s="435"/>
      <c r="AI34" s="438"/>
      <c r="AJ34" s="435"/>
      <c r="AK34" s="438"/>
      <c r="AL34" s="435"/>
      <c r="AM34" s="438"/>
      <c r="AN34" s="435"/>
      <c r="AO34" s="438"/>
      <c r="AP34" s="435"/>
      <c r="AQ34" s="438"/>
      <c r="AR34" s="435"/>
      <c r="AS34" s="438"/>
      <c r="AT34" s="435"/>
      <c r="AU34" s="438"/>
      <c r="AV34" s="119" t="s">
        <v>276</v>
      </c>
      <c r="AW34" s="119">
        <v>0.4</v>
      </c>
      <c r="AX34" s="119" t="s">
        <v>276</v>
      </c>
      <c r="AY34" s="119">
        <v>0.4</v>
      </c>
      <c r="AZ34" s="435"/>
      <c r="BA34" s="438"/>
      <c r="BB34" s="435"/>
      <c r="BC34" s="438"/>
      <c r="BD34" s="435"/>
      <c r="BE34" s="438"/>
      <c r="BF34" s="435"/>
      <c r="BG34" s="438"/>
      <c r="BH34" s="435"/>
      <c r="BI34" s="438"/>
      <c r="BJ34" s="435"/>
      <c r="BK34" s="438"/>
      <c r="BL34" s="435"/>
      <c r="BM34" s="438"/>
      <c r="BN34" s="435"/>
      <c r="BO34" s="438"/>
      <c r="BP34" s="435"/>
      <c r="BQ34" s="438"/>
      <c r="BR34" s="435"/>
      <c r="BS34" s="438"/>
      <c r="BT34" s="435"/>
      <c r="BU34" s="438"/>
      <c r="BV34" s="435"/>
      <c r="BW34" s="438"/>
      <c r="BX34" s="435"/>
      <c r="BY34" s="438"/>
      <c r="BZ34" s="435"/>
      <c r="CA34" s="438"/>
      <c r="CB34" s="435"/>
      <c r="CC34" s="438"/>
      <c r="CD34" s="119" t="s">
        <v>276</v>
      </c>
      <c r="CE34" s="119">
        <v>0.4</v>
      </c>
      <c r="CF34" s="435"/>
      <c r="CG34" s="438"/>
      <c r="CH34" s="435"/>
      <c r="CI34" s="438"/>
      <c r="CJ34" s="435"/>
      <c r="CK34" s="438"/>
      <c r="CL34" s="435"/>
      <c r="CM34" s="438"/>
      <c r="CN34" s="119" t="s">
        <v>276</v>
      </c>
      <c r="CO34" s="119">
        <v>0.4</v>
      </c>
      <c r="CP34" s="435"/>
      <c r="CQ34" s="438"/>
      <c r="CR34" s="435"/>
      <c r="CS34" s="438"/>
      <c r="CT34" s="435"/>
      <c r="CU34" s="438"/>
      <c r="CV34" s="435"/>
      <c r="CW34" s="438"/>
      <c r="CX34" s="435"/>
      <c r="CY34" s="438"/>
      <c r="CZ34" s="435"/>
      <c r="DA34" s="438"/>
      <c r="DB34" s="435"/>
      <c r="DC34" s="438"/>
      <c r="DD34" s="435"/>
      <c r="DE34" s="438"/>
      <c r="DF34" s="435"/>
      <c r="DG34" s="438"/>
      <c r="DH34" s="435"/>
      <c r="DI34" s="438"/>
      <c r="DJ34" s="435"/>
      <c r="DK34" s="438"/>
      <c r="DL34" s="435"/>
      <c r="DM34" s="438"/>
      <c r="DN34" s="435"/>
      <c r="DO34" s="438"/>
      <c r="DP34" s="435"/>
      <c r="DQ34" s="438"/>
      <c r="DR34" s="435"/>
      <c r="DS34" s="438"/>
      <c r="DT34" s="435"/>
      <c r="DU34" s="438"/>
      <c r="DV34" s="436" t="s">
        <v>276</v>
      </c>
      <c r="DW34" s="119">
        <v>0.4</v>
      </c>
      <c r="DX34" s="435"/>
      <c r="DY34" s="386"/>
      <c r="DZ34" s="436" t="s">
        <v>276</v>
      </c>
      <c r="EA34" s="119">
        <v>0.4</v>
      </c>
      <c r="EB34" s="435"/>
      <c r="EC34" s="438"/>
      <c r="ED34" s="435"/>
      <c r="EE34" s="438"/>
      <c r="EF34" s="435"/>
      <c r="EG34" s="438"/>
      <c r="EH34" s="435"/>
      <c r="EI34" s="441"/>
    </row>
    <row r="35" spans="1:139" ht="11.25">
      <c r="A35" s="402">
        <v>37074</v>
      </c>
      <c r="B35" s="436"/>
      <c r="C35" s="437"/>
      <c r="D35" s="119" t="s">
        <v>276</v>
      </c>
      <c r="E35" s="119">
        <v>0.4</v>
      </c>
      <c r="F35" s="435"/>
      <c r="G35" s="438"/>
      <c r="H35" s="119" t="s">
        <v>276</v>
      </c>
      <c r="I35" s="119">
        <v>0.4</v>
      </c>
      <c r="J35" s="435"/>
      <c r="K35" s="438"/>
      <c r="L35" s="435"/>
      <c r="M35" s="438"/>
      <c r="N35" s="119" t="s">
        <v>276</v>
      </c>
      <c r="O35" s="119">
        <v>0.4</v>
      </c>
      <c r="P35" s="119" t="s">
        <v>276</v>
      </c>
      <c r="Q35" s="119">
        <v>0.4</v>
      </c>
      <c r="R35" s="119" t="s">
        <v>276</v>
      </c>
      <c r="S35" s="119">
        <v>0.4</v>
      </c>
      <c r="T35" s="119" t="s">
        <v>276</v>
      </c>
      <c r="U35" s="119">
        <v>0.4</v>
      </c>
      <c r="V35" s="119" t="s">
        <v>276</v>
      </c>
      <c r="W35" s="119">
        <v>0.4</v>
      </c>
      <c r="X35" s="435"/>
      <c r="Y35" s="438"/>
      <c r="Z35" s="435"/>
      <c r="AA35" s="438"/>
      <c r="AB35" s="435"/>
      <c r="AC35" s="438"/>
      <c r="AD35" s="435"/>
      <c r="AE35" s="438"/>
      <c r="AF35" s="435"/>
      <c r="AG35" s="438"/>
      <c r="AH35" s="435"/>
      <c r="AI35" s="438"/>
      <c r="AJ35" s="435"/>
      <c r="AK35" s="438"/>
      <c r="AL35" s="435"/>
      <c r="AM35" s="438"/>
      <c r="AN35" s="435"/>
      <c r="AO35" s="438"/>
      <c r="AP35" s="435"/>
      <c r="AQ35" s="438"/>
      <c r="AR35" s="435"/>
      <c r="AS35" s="438"/>
      <c r="AT35" s="435"/>
      <c r="AU35" s="438"/>
      <c r="AV35" s="119" t="s">
        <v>276</v>
      </c>
      <c r="AW35" s="119">
        <v>0.4</v>
      </c>
      <c r="AX35" s="119" t="s">
        <v>276</v>
      </c>
      <c r="AY35" s="119">
        <v>0.4</v>
      </c>
      <c r="AZ35" s="435"/>
      <c r="BA35" s="438"/>
      <c r="BB35" s="435"/>
      <c r="BC35" s="438"/>
      <c r="BD35" s="435"/>
      <c r="BE35" s="438"/>
      <c r="BF35" s="435"/>
      <c r="BG35" s="438"/>
      <c r="BH35" s="435"/>
      <c r="BI35" s="438"/>
      <c r="BJ35" s="435"/>
      <c r="BK35" s="438"/>
      <c r="BL35" s="435"/>
      <c r="BM35" s="438"/>
      <c r="BN35" s="435"/>
      <c r="BO35" s="438"/>
      <c r="BP35" s="435"/>
      <c r="BQ35" s="438"/>
      <c r="BR35" s="435"/>
      <c r="BS35" s="438"/>
      <c r="BT35" s="435"/>
      <c r="BU35" s="438"/>
      <c r="BV35" s="435"/>
      <c r="BW35" s="438"/>
      <c r="BX35" s="435"/>
      <c r="BY35" s="438"/>
      <c r="BZ35" s="435"/>
      <c r="CA35" s="438"/>
      <c r="CB35" s="435"/>
      <c r="CC35" s="438"/>
      <c r="CD35" s="119" t="s">
        <v>276</v>
      </c>
      <c r="CE35" s="119">
        <v>0.4</v>
      </c>
      <c r="CF35" s="435"/>
      <c r="CG35" s="438"/>
      <c r="CH35" s="435"/>
      <c r="CI35" s="438"/>
      <c r="CJ35" s="435"/>
      <c r="CK35" s="438"/>
      <c r="CL35" s="435"/>
      <c r="CM35" s="438"/>
      <c r="CN35" s="119" t="s">
        <v>276</v>
      </c>
      <c r="CO35" s="119">
        <v>0.4</v>
      </c>
      <c r="CP35" s="435"/>
      <c r="CQ35" s="438"/>
      <c r="CR35" s="435"/>
      <c r="CS35" s="438"/>
      <c r="CT35" s="435"/>
      <c r="CU35" s="438"/>
      <c r="CV35" s="435"/>
      <c r="CW35" s="438"/>
      <c r="CX35" s="435"/>
      <c r="CY35" s="438"/>
      <c r="CZ35" s="435"/>
      <c r="DA35" s="438"/>
      <c r="DB35" s="435"/>
      <c r="DC35" s="438"/>
      <c r="DD35" s="435"/>
      <c r="DE35" s="438"/>
      <c r="DF35" s="435"/>
      <c r="DG35" s="438"/>
      <c r="DH35" s="435"/>
      <c r="DI35" s="438"/>
      <c r="DJ35" s="435"/>
      <c r="DK35" s="438"/>
      <c r="DL35" s="435"/>
      <c r="DM35" s="438"/>
      <c r="DN35" s="435"/>
      <c r="DO35" s="438"/>
      <c r="DP35" s="435"/>
      <c r="DQ35" s="438"/>
      <c r="DR35" s="435"/>
      <c r="DS35" s="438"/>
      <c r="DT35" s="435"/>
      <c r="DU35" s="438"/>
      <c r="DV35" s="436" t="s">
        <v>276</v>
      </c>
      <c r="DW35" s="119">
        <v>0.4</v>
      </c>
      <c r="DX35" s="436" t="s">
        <v>32</v>
      </c>
      <c r="DY35" s="135">
        <v>8</v>
      </c>
      <c r="DZ35" s="436" t="s">
        <v>276</v>
      </c>
      <c r="EA35" s="119">
        <v>0.4</v>
      </c>
      <c r="EB35" s="435"/>
      <c r="EC35" s="438"/>
      <c r="ED35" s="435"/>
      <c r="EE35" s="438"/>
      <c r="EF35" s="435"/>
      <c r="EG35" s="438"/>
      <c r="EH35" s="435"/>
      <c r="EI35" s="441"/>
    </row>
    <row r="36" spans="1:139" ht="11.25">
      <c r="A36" s="402">
        <v>37103</v>
      </c>
      <c r="B36" s="436"/>
      <c r="C36" s="437"/>
      <c r="D36" s="119"/>
      <c r="E36" s="119"/>
      <c r="F36" s="435"/>
      <c r="G36" s="438"/>
      <c r="H36" s="119"/>
      <c r="I36" s="119"/>
      <c r="J36" s="435"/>
      <c r="K36" s="438"/>
      <c r="L36" s="435"/>
      <c r="M36" s="438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435"/>
      <c r="Y36" s="438"/>
      <c r="Z36" s="435"/>
      <c r="AA36" s="438"/>
      <c r="AB36" s="435"/>
      <c r="AC36" s="438"/>
      <c r="AD36" s="435"/>
      <c r="AE36" s="438"/>
      <c r="AF36" s="435"/>
      <c r="AG36" s="438"/>
      <c r="AH36" s="435"/>
      <c r="AI36" s="438"/>
      <c r="AJ36" s="435"/>
      <c r="AK36" s="438"/>
      <c r="AL36" s="435"/>
      <c r="AM36" s="438"/>
      <c r="AN36" s="435"/>
      <c r="AO36" s="438"/>
      <c r="AP36" s="435"/>
      <c r="AQ36" s="438"/>
      <c r="AR36" s="435"/>
      <c r="AS36" s="438"/>
      <c r="AT36" s="435"/>
      <c r="AU36" s="438"/>
      <c r="AV36" s="119"/>
      <c r="AW36" s="119"/>
      <c r="AX36" s="119"/>
      <c r="AY36" s="119"/>
      <c r="AZ36" s="435"/>
      <c r="BA36" s="438"/>
      <c r="BB36" s="435"/>
      <c r="BC36" s="438"/>
      <c r="BD36" s="435"/>
      <c r="BE36" s="438"/>
      <c r="BF36" s="435"/>
      <c r="BG36" s="438"/>
      <c r="BH36" s="435"/>
      <c r="BI36" s="438"/>
      <c r="BJ36" s="435"/>
      <c r="BK36" s="438"/>
      <c r="BL36" s="435"/>
      <c r="BM36" s="438"/>
      <c r="BN36" s="435"/>
      <c r="BO36" s="438"/>
      <c r="BP36" s="435"/>
      <c r="BQ36" s="438"/>
      <c r="BR36" s="435"/>
      <c r="BS36" s="438"/>
      <c r="BT36" s="435"/>
      <c r="BU36" s="438"/>
      <c r="BV36" s="435"/>
      <c r="BW36" s="438"/>
      <c r="BX36" s="435"/>
      <c r="BY36" s="438"/>
      <c r="BZ36" s="435"/>
      <c r="CA36" s="438"/>
      <c r="CB36" s="435"/>
      <c r="CC36" s="438"/>
      <c r="CD36" s="119"/>
      <c r="CE36" s="119"/>
      <c r="CF36" s="435"/>
      <c r="CG36" s="438"/>
      <c r="CH36" s="435"/>
      <c r="CI36" s="438"/>
      <c r="CJ36" s="435"/>
      <c r="CK36" s="438"/>
      <c r="CL36" s="435"/>
      <c r="CM36" s="438"/>
      <c r="CN36" s="119"/>
      <c r="CO36" s="119"/>
      <c r="CP36" s="435"/>
      <c r="CQ36" s="438"/>
      <c r="CR36" s="435"/>
      <c r="CS36" s="438"/>
      <c r="CT36" s="435"/>
      <c r="CU36" s="438"/>
      <c r="CV36" s="435"/>
      <c r="CW36" s="438"/>
      <c r="CX36" s="435"/>
      <c r="CY36" s="438"/>
      <c r="CZ36" s="435"/>
      <c r="DA36" s="438"/>
      <c r="DB36" s="435"/>
      <c r="DC36" s="438"/>
      <c r="DD36" s="435"/>
      <c r="DE36" s="438"/>
      <c r="DF36" s="435"/>
      <c r="DG36" s="438"/>
      <c r="DH36" s="435"/>
      <c r="DI36" s="438"/>
      <c r="DJ36" s="435"/>
      <c r="DK36" s="438"/>
      <c r="DL36" s="435"/>
      <c r="DM36" s="438"/>
      <c r="DN36" s="435"/>
      <c r="DO36" s="438"/>
      <c r="DP36" s="435"/>
      <c r="DQ36" s="438"/>
      <c r="DR36" s="435"/>
      <c r="DS36" s="438"/>
      <c r="DT36" s="435"/>
      <c r="DU36" s="438"/>
      <c r="DV36" s="436"/>
      <c r="DW36" s="119"/>
      <c r="DX36" s="436" t="s">
        <v>32</v>
      </c>
      <c r="DY36" s="135">
        <v>8</v>
      </c>
      <c r="DZ36" s="436"/>
      <c r="EA36" s="119"/>
      <c r="EB36" s="435"/>
      <c r="EC36" s="438"/>
      <c r="ED36" s="435"/>
      <c r="EE36" s="438"/>
      <c r="EF36" s="435"/>
      <c r="EG36" s="438"/>
      <c r="EH36" s="435"/>
      <c r="EI36" s="441"/>
    </row>
    <row r="37" spans="1:139" ht="11.25">
      <c r="A37" s="402">
        <v>37104</v>
      </c>
      <c r="B37" s="436"/>
      <c r="C37" s="437"/>
      <c r="D37" s="119" t="s">
        <v>276</v>
      </c>
      <c r="E37" s="119">
        <v>0.3</v>
      </c>
      <c r="F37" s="435"/>
      <c r="G37" s="438"/>
      <c r="H37" s="119" t="s">
        <v>276</v>
      </c>
      <c r="I37" s="119">
        <v>0.4</v>
      </c>
      <c r="J37" s="435"/>
      <c r="K37" s="438"/>
      <c r="L37" s="435"/>
      <c r="M37" s="438"/>
      <c r="N37" s="119" t="s">
        <v>276</v>
      </c>
      <c r="O37" s="119">
        <v>0.4</v>
      </c>
      <c r="P37" s="119" t="s">
        <v>276</v>
      </c>
      <c r="Q37" s="119">
        <v>0.4</v>
      </c>
      <c r="R37" s="119" t="s">
        <v>276</v>
      </c>
      <c r="S37" s="119">
        <v>0.4</v>
      </c>
      <c r="T37" s="119" t="s">
        <v>276</v>
      </c>
      <c r="U37" s="119">
        <v>0.4</v>
      </c>
      <c r="V37" s="119" t="s">
        <v>276</v>
      </c>
      <c r="W37" s="119">
        <v>0.2</v>
      </c>
      <c r="X37" s="435"/>
      <c r="Y37" s="438"/>
      <c r="Z37" s="435"/>
      <c r="AA37" s="438"/>
      <c r="AB37" s="435"/>
      <c r="AC37" s="438"/>
      <c r="AD37" s="435"/>
      <c r="AE37" s="438"/>
      <c r="AF37" s="435"/>
      <c r="AG37" s="438"/>
      <c r="AH37" s="435"/>
      <c r="AI37" s="438"/>
      <c r="AJ37" s="435"/>
      <c r="AK37" s="438"/>
      <c r="AL37" s="435"/>
      <c r="AM37" s="438"/>
      <c r="AN37" s="435"/>
      <c r="AO37" s="438"/>
      <c r="AP37" s="435"/>
      <c r="AQ37" s="438"/>
      <c r="AR37" s="435"/>
      <c r="AS37" s="438"/>
      <c r="AT37" s="435"/>
      <c r="AU37" s="438"/>
      <c r="AV37" s="119" t="s">
        <v>276</v>
      </c>
      <c r="AW37" s="119">
        <v>0.4</v>
      </c>
      <c r="AX37" s="119" t="s">
        <v>276</v>
      </c>
      <c r="AY37" s="119">
        <v>0.2</v>
      </c>
      <c r="AZ37" s="435"/>
      <c r="BA37" s="438"/>
      <c r="BB37" s="435"/>
      <c r="BC37" s="438"/>
      <c r="BD37" s="435"/>
      <c r="BE37" s="438"/>
      <c r="BF37" s="435"/>
      <c r="BG37" s="438"/>
      <c r="BH37" s="435"/>
      <c r="BI37" s="438"/>
      <c r="BJ37" s="435"/>
      <c r="BK37" s="438"/>
      <c r="BL37" s="435"/>
      <c r="BM37" s="438"/>
      <c r="BN37" s="435"/>
      <c r="BO37" s="438"/>
      <c r="BP37" s="435"/>
      <c r="BQ37" s="438"/>
      <c r="BR37" s="435"/>
      <c r="BS37" s="438"/>
      <c r="BT37" s="435"/>
      <c r="BU37" s="438"/>
      <c r="BV37" s="435"/>
      <c r="BW37" s="438"/>
      <c r="BX37" s="435"/>
      <c r="BY37" s="438"/>
      <c r="BZ37" s="435"/>
      <c r="CA37" s="438"/>
      <c r="CB37" s="435"/>
      <c r="CC37" s="438"/>
      <c r="CD37" s="119" t="s">
        <v>276</v>
      </c>
      <c r="CE37" s="119">
        <v>0.2</v>
      </c>
      <c r="CF37" s="435"/>
      <c r="CG37" s="438"/>
      <c r="CH37" s="435"/>
      <c r="CI37" s="438"/>
      <c r="CJ37" s="435"/>
      <c r="CK37" s="438"/>
      <c r="CL37" s="435"/>
      <c r="CM37" s="438"/>
      <c r="CN37" s="119" t="s">
        <v>276</v>
      </c>
      <c r="CO37" s="119">
        <v>0.06</v>
      </c>
      <c r="CP37" s="435"/>
      <c r="CQ37" s="438"/>
      <c r="CR37" s="435"/>
      <c r="CS37" s="438"/>
      <c r="CT37" s="435"/>
      <c r="CU37" s="438"/>
      <c r="CV37" s="435"/>
      <c r="CW37" s="438"/>
      <c r="CX37" s="435"/>
      <c r="CY37" s="438"/>
      <c r="CZ37" s="435"/>
      <c r="DA37" s="438"/>
      <c r="DB37" s="435"/>
      <c r="DC37" s="438"/>
      <c r="DD37" s="435"/>
      <c r="DE37" s="438"/>
      <c r="DF37" s="435"/>
      <c r="DG37" s="438"/>
      <c r="DH37" s="435"/>
      <c r="DI37" s="438"/>
      <c r="DJ37" s="435"/>
      <c r="DK37" s="438"/>
      <c r="DL37" s="435"/>
      <c r="DM37" s="438"/>
      <c r="DN37" s="435"/>
      <c r="DO37" s="438"/>
      <c r="DP37" s="435"/>
      <c r="DQ37" s="438"/>
      <c r="DR37" s="435"/>
      <c r="DS37" s="438"/>
      <c r="DT37" s="435"/>
      <c r="DU37" s="438"/>
      <c r="DV37" s="436" t="s">
        <v>276</v>
      </c>
      <c r="DW37" s="119">
        <v>0.06</v>
      </c>
      <c r="DX37" s="435"/>
      <c r="DY37" s="386"/>
      <c r="DZ37" s="436" t="s">
        <v>276</v>
      </c>
      <c r="EA37" s="119">
        <v>0.06</v>
      </c>
      <c r="EB37" s="435"/>
      <c r="EC37" s="438"/>
      <c r="ED37" s="435"/>
      <c r="EE37" s="438"/>
      <c r="EF37" s="435"/>
      <c r="EG37" s="438"/>
      <c r="EH37" s="435"/>
      <c r="EI37" s="441"/>
    </row>
    <row r="38" spans="1:139" ht="11.25">
      <c r="A38" s="402">
        <v>37112</v>
      </c>
      <c r="B38" s="436"/>
      <c r="C38" s="437"/>
      <c r="D38" s="119"/>
      <c r="E38" s="119"/>
      <c r="F38" s="435"/>
      <c r="G38" s="438"/>
      <c r="H38" s="119"/>
      <c r="I38" s="119"/>
      <c r="J38" s="435"/>
      <c r="K38" s="438"/>
      <c r="L38" s="435"/>
      <c r="M38" s="438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435"/>
      <c r="Y38" s="438"/>
      <c r="Z38" s="435"/>
      <c r="AA38" s="438"/>
      <c r="AB38" s="435"/>
      <c r="AC38" s="438"/>
      <c r="AD38" s="435"/>
      <c r="AE38" s="438"/>
      <c r="AF38" s="435"/>
      <c r="AG38" s="438"/>
      <c r="AH38" s="435"/>
      <c r="AI38" s="438"/>
      <c r="AJ38" s="435"/>
      <c r="AK38" s="438"/>
      <c r="AL38" s="435"/>
      <c r="AM38" s="438"/>
      <c r="AN38" s="435"/>
      <c r="AO38" s="438"/>
      <c r="AP38" s="435"/>
      <c r="AQ38" s="438"/>
      <c r="AR38" s="435"/>
      <c r="AS38" s="438"/>
      <c r="AT38" s="435"/>
      <c r="AU38" s="438"/>
      <c r="AV38" s="119"/>
      <c r="AW38" s="119"/>
      <c r="AX38" s="119"/>
      <c r="AY38" s="119"/>
      <c r="AZ38" s="435"/>
      <c r="BA38" s="438"/>
      <c r="BB38" s="435"/>
      <c r="BC38" s="438"/>
      <c r="BD38" s="435"/>
      <c r="BE38" s="438"/>
      <c r="BF38" s="435"/>
      <c r="BG38" s="438"/>
      <c r="BH38" s="435"/>
      <c r="BI38" s="438"/>
      <c r="BJ38" s="435"/>
      <c r="BK38" s="438"/>
      <c r="BL38" s="435"/>
      <c r="BM38" s="438"/>
      <c r="BN38" s="435"/>
      <c r="BO38" s="438"/>
      <c r="BP38" s="435"/>
      <c r="BQ38" s="438"/>
      <c r="BR38" s="435"/>
      <c r="BS38" s="438"/>
      <c r="BT38" s="435"/>
      <c r="BU38" s="438"/>
      <c r="BV38" s="435"/>
      <c r="BW38" s="438"/>
      <c r="BX38" s="435"/>
      <c r="BY38" s="438"/>
      <c r="BZ38" s="435"/>
      <c r="CA38" s="438"/>
      <c r="CB38" s="435"/>
      <c r="CC38" s="438"/>
      <c r="CD38" s="119"/>
      <c r="CE38" s="119"/>
      <c r="CF38" s="435"/>
      <c r="CG38" s="438"/>
      <c r="CH38" s="435"/>
      <c r="CI38" s="438"/>
      <c r="CJ38" s="435"/>
      <c r="CK38" s="438"/>
      <c r="CL38" s="435"/>
      <c r="CM38" s="438"/>
      <c r="CN38" s="119"/>
      <c r="CO38" s="119"/>
      <c r="CP38" s="435"/>
      <c r="CQ38" s="438"/>
      <c r="CR38" s="435"/>
      <c r="CS38" s="438"/>
      <c r="CT38" s="435"/>
      <c r="CU38" s="438"/>
      <c r="CV38" s="435"/>
      <c r="CW38" s="438"/>
      <c r="CX38" s="435"/>
      <c r="CY38" s="438"/>
      <c r="CZ38" s="435"/>
      <c r="DA38" s="438"/>
      <c r="DB38" s="435"/>
      <c r="DC38" s="438"/>
      <c r="DD38" s="435"/>
      <c r="DE38" s="438"/>
      <c r="DF38" s="435"/>
      <c r="DG38" s="438"/>
      <c r="DH38" s="435"/>
      <c r="DI38" s="438"/>
      <c r="DJ38" s="435"/>
      <c r="DK38" s="438"/>
      <c r="DL38" s="435"/>
      <c r="DM38" s="438"/>
      <c r="DN38" s="435"/>
      <c r="DO38" s="438"/>
      <c r="DP38" s="435"/>
      <c r="DQ38" s="438"/>
      <c r="DR38" s="435"/>
      <c r="DS38" s="438"/>
      <c r="DT38" s="435"/>
      <c r="DU38" s="438"/>
      <c r="DV38" s="436"/>
      <c r="DW38" s="119"/>
      <c r="DX38" s="436" t="s">
        <v>32</v>
      </c>
      <c r="DY38" s="135">
        <v>8</v>
      </c>
      <c r="DZ38" s="436"/>
      <c r="EA38" s="119"/>
      <c r="EB38" s="435"/>
      <c r="EC38" s="438"/>
      <c r="ED38" s="435"/>
      <c r="EE38" s="438"/>
      <c r="EF38" s="435"/>
      <c r="EG38" s="438"/>
      <c r="EH38" s="435"/>
      <c r="EI38" s="441"/>
    </row>
    <row r="39" spans="1:139" ht="11.25">
      <c r="A39" s="402">
        <v>37134</v>
      </c>
      <c r="B39" s="436"/>
      <c r="C39" s="437"/>
      <c r="D39" s="119"/>
      <c r="E39" s="119"/>
      <c r="F39" s="435"/>
      <c r="G39" s="438"/>
      <c r="H39" s="119"/>
      <c r="I39" s="119"/>
      <c r="J39" s="435"/>
      <c r="K39" s="438"/>
      <c r="L39" s="435"/>
      <c r="M39" s="438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435"/>
      <c r="Y39" s="438"/>
      <c r="Z39" s="435"/>
      <c r="AA39" s="438"/>
      <c r="AB39" s="435"/>
      <c r="AC39" s="438"/>
      <c r="AD39" s="435"/>
      <c r="AE39" s="438"/>
      <c r="AF39" s="435"/>
      <c r="AG39" s="438"/>
      <c r="AH39" s="435"/>
      <c r="AI39" s="438"/>
      <c r="AJ39" s="435"/>
      <c r="AK39" s="438"/>
      <c r="AL39" s="435"/>
      <c r="AM39" s="438"/>
      <c r="AN39" s="435"/>
      <c r="AO39" s="438"/>
      <c r="AP39" s="435"/>
      <c r="AQ39" s="438"/>
      <c r="AR39" s="435"/>
      <c r="AS39" s="438"/>
      <c r="AT39" s="435"/>
      <c r="AU39" s="438"/>
      <c r="AV39" s="119"/>
      <c r="AW39" s="119"/>
      <c r="AX39" s="119"/>
      <c r="AY39" s="119"/>
      <c r="AZ39" s="435"/>
      <c r="BA39" s="438"/>
      <c r="BB39" s="435"/>
      <c r="BC39" s="438"/>
      <c r="BD39" s="435"/>
      <c r="BE39" s="438"/>
      <c r="BF39" s="435"/>
      <c r="BG39" s="438"/>
      <c r="BH39" s="435"/>
      <c r="BI39" s="438"/>
      <c r="BJ39" s="435"/>
      <c r="BK39" s="438"/>
      <c r="BL39" s="435"/>
      <c r="BM39" s="438"/>
      <c r="BN39" s="435"/>
      <c r="BO39" s="438"/>
      <c r="BP39" s="435"/>
      <c r="BQ39" s="438"/>
      <c r="BR39" s="435"/>
      <c r="BS39" s="438"/>
      <c r="BT39" s="435"/>
      <c r="BU39" s="438"/>
      <c r="BV39" s="435"/>
      <c r="BW39" s="438"/>
      <c r="BX39" s="435"/>
      <c r="BY39" s="438"/>
      <c r="BZ39" s="435"/>
      <c r="CA39" s="438"/>
      <c r="CB39" s="435"/>
      <c r="CC39" s="438"/>
      <c r="CD39" s="119"/>
      <c r="CE39" s="119"/>
      <c r="CF39" s="435"/>
      <c r="CG39" s="438"/>
      <c r="CH39" s="435"/>
      <c r="CI39" s="438"/>
      <c r="CJ39" s="435"/>
      <c r="CK39" s="438"/>
      <c r="CL39" s="435"/>
      <c r="CM39" s="438"/>
      <c r="CN39" s="119"/>
      <c r="CO39" s="119"/>
      <c r="CP39" s="435"/>
      <c r="CQ39" s="438"/>
      <c r="CR39" s="435"/>
      <c r="CS39" s="438"/>
      <c r="CT39" s="435"/>
      <c r="CU39" s="438"/>
      <c r="CV39" s="435"/>
      <c r="CW39" s="438"/>
      <c r="CX39" s="435"/>
      <c r="CY39" s="438"/>
      <c r="CZ39" s="435"/>
      <c r="DA39" s="438"/>
      <c r="DB39" s="435"/>
      <c r="DC39" s="438"/>
      <c r="DD39" s="435"/>
      <c r="DE39" s="438"/>
      <c r="DF39" s="435"/>
      <c r="DG39" s="438"/>
      <c r="DH39" s="435"/>
      <c r="DI39" s="438"/>
      <c r="DJ39" s="435"/>
      <c r="DK39" s="438"/>
      <c r="DL39" s="435"/>
      <c r="DM39" s="438"/>
      <c r="DN39" s="435"/>
      <c r="DO39" s="438"/>
      <c r="DP39" s="435"/>
      <c r="DQ39" s="438"/>
      <c r="DR39" s="435"/>
      <c r="DS39" s="438"/>
      <c r="DT39" s="435"/>
      <c r="DU39" s="438"/>
      <c r="DV39" s="436"/>
      <c r="DW39" s="119"/>
      <c r="DX39" s="436" t="s">
        <v>32</v>
      </c>
      <c r="DY39" s="135">
        <v>8</v>
      </c>
      <c r="DZ39" s="436"/>
      <c r="EA39" s="119"/>
      <c r="EB39" s="435"/>
      <c r="EC39" s="438"/>
      <c r="ED39" s="435"/>
      <c r="EE39" s="438"/>
      <c r="EF39" s="435"/>
      <c r="EG39" s="438"/>
      <c r="EH39" s="435"/>
      <c r="EI39" s="441"/>
    </row>
    <row r="40" spans="1:139" ht="11.25">
      <c r="A40" s="402">
        <v>37138</v>
      </c>
      <c r="B40" s="436"/>
      <c r="C40" s="437"/>
      <c r="D40" s="119" t="s">
        <v>276</v>
      </c>
      <c r="E40" s="119">
        <v>0.3</v>
      </c>
      <c r="F40" s="435"/>
      <c r="G40" s="438"/>
      <c r="H40" s="119" t="s">
        <v>276</v>
      </c>
      <c r="I40" s="119">
        <v>0.3</v>
      </c>
      <c r="J40" s="435"/>
      <c r="K40" s="438"/>
      <c r="L40" s="435"/>
      <c r="M40" s="438"/>
      <c r="N40" s="119" t="s">
        <v>276</v>
      </c>
      <c r="O40" s="119">
        <v>0.3</v>
      </c>
      <c r="P40" s="119" t="s">
        <v>276</v>
      </c>
      <c r="Q40" s="119">
        <v>0.3</v>
      </c>
      <c r="R40" s="119" t="s">
        <v>276</v>
      </c>
      <c r="S40" s="119">
        <v>0.3</v>
      </c>
      <c r="T40" s="119" t="s">
        <v>276</v>
      </c>
      <c r="U40" s="119">
        <v>0.3</v>
      </c>
      <c r="V40" s="119" t="s">
        <v>276</v>
      </c>
      <c r="W40" s="119">
        <v>0.3</v>
      </c>
      <c r="X40" s="435"/>
      <c r="Y40" s="438"/>
      <c r="Z40" s="435"/>
      <c r="AA40" s="438"/>
      <c r="AB40" s="435"/>
      <c r="AC40" s="438"/>
      <c r="AD40" s="435"/>
      <c r="AE40" s="438"/>
      <c r="AF40" s="435"/>
      <c r="AG40" s="438"/>
      <c r="AH40" s="435"/>
      <c r="AI40" s="438"/>
      <c r="AJ40" s="435"/>
      <c r="AK40" s="438"/>
      <c r="AL40" s="435"/>
      <c r="AM40" s="438"/>
      <c r="AN40" s="435"/>
      <c r="AO40" s="438"/>
      <c r="AP40" s="435"/>
      <c r="AQ40" s="438"/>
      <c r="AR40" s="435"/>
      <c r="AS40" s="438"/>
      <c r="AT40" s="435"/>
      <c r="AU40" s="438"/>
      <c r="AV40" s="119" t="s">
        <v>276</v>
      </c>
      <c r="AW40" s="119">
        <v>0.3</v>
      </c>
      <c r="AX40" s="119" t="s">
        <v>276</v>
      </c>
      <c r="AY40" s="119">
        <v>0.3</v>
      </c>
      <c r="AZ40" s="435"/>
      <c r="BA40" s="438"/>
      <c r="BB40" s="435"/>
      <c r="BC40" s="438"/>
      <c r="BD40" s="435"/>
      <c r="BE40" s="438"/>
      <c r="BF40" s="435"/>
      <c r="BG40" s="438"/>
      <c r="BH40" s="435"/>
      <c r="BI40" s="438"/>
      <c r="BJ40" s="435"/>
      <c r="BK40" s="438"/>
      <c r="BL40" s="435"/>
      <c r="BM40" s="438"/>
      <c r="BN40" s="435"/>
      <c r="BO40" s="438"/>
      <c r="BP40" s="435"/>
      <c r="BQ40" s="438"/>
      <c r="BR40" s="435"/>
      <c r="BS40" s="438"/>
      <c r="BT40" s="435"/>
      <c r="BU40" s="438"/>
      <c r="BV40" s="435"/>
      <c r="BW40" s="438"/>
      <c r="BX40" s="435"/>
      <c r="BY40" s="438"/>
      <c r="BZ40" s="435"/>
      <c r="CA40" s="438"/>
      <c r="CB40" s="435"/>
      <c r="CC40" s="438"/>
      <c r="CD40" s="119" t="s">
        <v>276</v>
      </c>
      <c r="CE40" s="119">
        <v>0.3</v>
      </c>
      <c r="CF40" s="435"/>
      <c r="CG40" s="438"/>
      <c r="CH40" s="435"/>
      <c r="CI40" s="438"/>
      <c r="CJ40" s="435"/>
      <c r="CK40" s="438"/>
      <c r="CL40" s="435"/>
      <c r="CM40" s="438"/>
      <c r="CN40" s="119" t="s">
        <v>276</v>
      </c>
      <c r="CO40" s="119">
        <v>0.3</v>
      </c>
      <c r="CP40" s="435"/>
      <c r="CQ40" s="438"/>
      <c r="CR40" s="435"/>
      <c r="CS40" s="438"/>
      <c r="CT40" s="435"/>
      <c r="CU40" s="438"/>
      <c r="CV40" s="435"/>
      <c r="CW40" s="438"/>
      <c r="CX40" s="435"/>
      <c r="CY40" s="438"/>
      <c r="CZ40" s="435"/>
      <c r="DA40" s="438"/>
      <c r="DB40" s="435"/>
      <c r="DC40" s="438"/>
      <c r="DD40" s="435"/>
      <c r="DE40" s="438"/>
      <c r="DF40" s="435"/>
      <c r="DG40" s="438"/>
      <c r="DH40" s="435"/>
      <c r="DI40" s="438"/>
      <c r="DJ40" s="435"/>
      <c r="DK40" s="438"/>
      <c r="DL40" s="435"/>
      <c r="DM40" s="438"/>
      <c r="DN40" s="435"/>
      <c r="DO40" s="438"/>
      <c r="DP40" s="435"/>
      <c r="DQ40" s="438"/>
      <c r="DR40" s="435"/>
      <c r="DS40" s="438"/>
      <c r="DT40" s="435"/>
      <c r="DU40" s="438"/>
      <c r="DV40" s="436" t="s">
        <v>276</v>
      </c>
      <c r="DW40" s="119">
        <v>0.3</v>
      </c>
      <c r="DX40" s="435"/>
      <c r="DY40" s="386"/>
      <c r="DZ40" s="436" t="s">
        <v>276</v>
      </c>
      <c r="EA40" s="119">
        <v>0.3</v>
      </c>
      <c r="EB40" s="435"/>
      <c r="EC40" s="438"/>
      <c r="ED40" s="435"/>
      <c r="EE40" s="438"/>
      <c r="EF40" s="435"/>
      <c r="EG40" s="438"/>
      <c r="EH40" s="435"/>
      <c r="EI40" s="441"/>
    </row>
    <row r="41" spans="1:139" ht="11.25">
      <c r="A41" s="402">
        <v>37152</v>
      </c>
      <c r="B41" s="436"/>
      <c r="C41" s="437"/>
      <c r="D41" s="119"/>
      <c r="E41" s="119"/>
      <c r="F41" s="435"/>
      <c r="G41" s="438"/>
      <c r="H41" s="119"/>
      <c r="I41" s="119"/>
      <c r="J41" s="435"/>
      <c r="K41" s="438"/>
      <c r="L41" s="435"/>
      <c r="M41" s="438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435"/>
      <c r="Y41" s="438"/>
      <c r="Z41" s="435"/>
      <c r="AA41" s="438"/>
      <c r="AB41" s="435"/>
      <c r="AC41" s="438"/>
      <c r="AD41" s="435"/>
      <c r="AE41" s="438"/>
      <c r="AF41" s="435"/>
      <c r="AG41" s="438"/>
      <c r="AH41" s="435"/>
      <c r="AI41" s="438"/>
      <c r="AJ41" s="435"/>
      <c r="AK41" s="438"/>
      <c r="AL41" s="435"/>
      <c r="AM41" s="438"/>
      <c r="AN41" s="435"/>
      <c r="AO41" s="438"/>
      <c r="AP41" s="435"/>
      <c r="AQ41" s="438"/>
      <c r="AR41" s="435"/>
      <c r="AS41" s="438"/>
      <c r="AT41" s="435"/>
      <c r="AU41" s="438"/>
      <c r="AV41" s="119"/>
      <c r="AW41" s="119"/>
      <c r="AX41" s="119"/>
      <c r="AY41" s="119"/>
      <c r="AZ41" s="435"/>
      <c r="BA41" s="438"/>
      <c r="BB41" s="435"/>
      <c r="BC41" s="438"/>
      <c r="BD41" s="435"/>
      <c r="BE41" s="438"/>
      <c r="BF41" s="435"/>
      <c r="BG41" s="438"/>
      <c r="BH41" s="435"/>
      <c r="BI41" s="438"/>
      <c r="BJ41" s="435"/>
      <c r="BK41" s="438"/>
      <c r="BL41" s="435"/>
      <c r="BM41" s="438"/>
      <c r="BN41" s="435"/>
      <c r="BO41" s="438"/>
      <c r="BP41" s="435"/>
      <c r="BQ41" s="438"/>
      <c r="BR41" s="435"/>
      <c r="BS41" s="438"/>
      <c r="BT41" s="435"/>
      <c r="BU41" s="438"/>
      <c r="BV41" s="435"/>
      <c r="BW41" s="438"/>
      <c r="BX41" s="435"/>
      <c r="BY41" s="438"/>
      <c r="BZ41" s="435"/>
      <c r="CA41" s="438"/>
      <c r="CB41" s="435"/>
      <c r="CC41" s="438"/>
      <c r="CD41" s="119"/>
      <c r="CE41" s="119"/>
      <c r="CF41" s="435"/>
      <c r="CG41" s="438"/>
      <c r="CH41" s="435"/>
      <c r="CI41" s="438"/>
      <c r="CJ41" s="435"/>
      <c r="CK41" s="438"/>
      <c r="CL41" s="435"/>
      <c r="CM41" s="438"/>
      <c r="CN41" s="119"/>
      <c r="CO41" s="119"/>
      <c r="CP41" s="435"/>
      <c r="CQ41" s="438"/>
      <c r="CR41" s="435"/>
      <c r="CS41" s="438"/>
      <c r="CT41" s="435"/>
      <c r="CU41" s="438"/>
      <c r="CV41" s="435"/>
      <c r="CW41" s="438"/>
      <c r="CX41" s="435"/>
      <c r="CY41" s="438"/>
      <c r="CZ41" s="435"/>
      <c r="DA41" s="438"/>
      <c r="DB41" s="435"/>
      <c r="DC41" s="438"/>
      <c r="DD41" s="435"/>
      <c r="DE41" s="438"/>
      <c r="DF41" s="435"/>
      <c r="DG41" s="438"/>
      <c r="DH41" s="435"/>
      <c r="DI41" s="438"/>
      <c r="DJ41" s="435"/>
      <c r="DK41" s="438"/>
      <c r="DL41" s="435"/>
      <c r="DM41" s="438"/>
      <c r="DN41" s="435"/>
      <c r="DO41" s="438"/>
      <c r="DP41" s="435"/>
      <c r="DQ41" s="438"/>
      <c r="DR41" s="435"/>
      <c r="DS41" s="438"/>
      <c r="DT41" s="435"/>
      <c r="DU41" s="438"/>
      <c r="DV41" s="436"/>
      <c r="DW41" s="119"/>
      <c r="DX41" s="436" t="s">
        <v>32</v>
      </c>
      <c r="DY41" s="135">
        <v>10</v>
      </c>
      <c r="DZ41" s="436"/>
      <c r="EA41" s="119"/>
      <c r="EB41" s="435"/>
      <c r="EC41" s="438"/>
      <c r="ED41" s="435"/>
      <c r="EE41" s="438"/>
      <c r="EF41" s="435"/>
      <c r="EG41" s="438"/>
      <c r="EH41" s="435"/>
      <c r="EI41" s="441"/>
    </row>
    <row r="42" spans="1:139" ht="11.25">
      <c r="A42" s="402">
        <v>37164</v>
      </c>
      <c r="B42" s="436"/>
      <c r="C42" s="437"/>
      <c r="D42" s="119"/>
      <c r="E42" s="119"/>
      <c r="F42" s="435"/>
      <c r="G42" s="438"/>
      <c r="H42" s="119"/>
      <c r="I42" s="119"/>
      <c r="J42" s="435"/>
      <c r="K42" s="438"/>
      <c r="L42" s="435"/>
      <c r="M42" s="438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435"/>
      <c r="Y42" s="438"/>
      <c r="Z42" s="435"/>
      <c r="AA42" s="438"/>
      <c r="AB42" s="435"/>
      <c r="AC42" s="438"/>
      <c r="AD42" s="435"/>
      <c r="AE42" s="438"/>
      <c r="AF42" s="435"/>
      <c r="AG42" s="438"/>
      <c r="AH42" s="435"/>
      <c r="AI42" s="438"/>
      <c r="AJ42" s="435"/>
      <c r="AK42" s="438"/>
      <c r="AL42" s="435"/>
      <c r="AM42" s="438"/>
      <c r="AN42" s="435"/>
      <c r="AO42" s="438"/>
      <c r="AP42" s="435"/>
      <c r="AQ42" s="438"/>
      <c r="AR42" s="435"/>
      <c r="AS42" s="438"/>
      <c r="AT42" s="435"/>
      <c r="AU42" s="438"/>
      <c r="AV42" s="119"/>
      <c r="AW42" s="119"/>
      <c r="AX42" s="119"/>
      <c r="AY42" s="119"/>
      <c r="AZ42" s="435"/>
      <c r="BA42" s="438"/>
      <c r="BB42" s="435"/>
      <c r="BC42" s="438"/>
      <c r="BD42" s="435"/>
      <c r="BE42" s="438"/>
      <c r="BF42" s="435"/>
      <c r="BG42" s="438"/>
      <c r="BH42" s="435"/>
      <c r="BI42" s="438"/>
      <c r="BJ42" s="435"/>
      <c r="BK42" s="438"/>
      <c r="BL42" s="435"/>
      <c r="BM42" s="438"/>
      <c r="BN42" s="435"/>
      <c r="BO42" s="438"/>
      <c r="BP42" s="435"/>
      <c r="BQ42" s="438"/>
      <c r="BR42" s="435"/>
      <c r="BS42" s="438"/>
      <c r="BT42" s="435"/>
      <c r="BU42" s="438"/>
      <c r="BV42" s="435"/>
      <c r="BW42" s="438"/>
      <c r="BX42" s="435"/>
      <c r="BY42" s="438"/>
      <c r="BZ42" s="435"/>
      <c r="CA42" s="438"/>
      <c r="CB42" s="435"/>
      <c r="CC42" s="438"/>
      <c r="CD42" s="119"/>
      <c r="CE42" s="119"/>
      <c r="CF42" s="435"/>
      <c r="CG42" s="438"/>
      <c r="CH42" s="435"/>
      <c r="CI42" s="438"/>
      <c r="CJ42" s="435"/>
      <c r="CK42" s="438"/>
      <c r="CL42" s="435"/>
      <c r="CM42" s="438"/>
      <c r="CN42" s="119"/>
      <c r="CO42" s="119"/>
      <c r="CP42" s="435"/>
      <c r="CQ42" s="438"/>
      <c r="CR42" s="435"/>
      <c r="CS42" s="438"/>
      <c r="CT42" s="435"/>
      <c r="CU42" s="438"/>
      <c r="CV42" s="435"/>
      <c r="CW42" s="438"/>
      <c r="CX42" s="435"/>
      <c r="CY42" s="438"/>
      <c r="CZ42" s="435"/>
      <c r="DA42" s="438"/>
      <c r="DB42" s="435"/>
      <c r="DC42" s="438"/>
      <c r="DD42" s="435"/>
      <c r="DE42" s="438"/>
      <c r="DF42" s="435"/>
      <c r="DG42" s="438"/>
      <c r="DH42" s="435"/>
      <c r="DI42" s="438"/>
      <c r="DJ42" s="435"/>
      <c r="DK42" s="438"/>
      <c r="DL42" s="435"/>
      <c r="DM42" s="438"/>
      <c r="DN42" s="435"/>
      <c r="DO42" s="438"/>
      <c r="DP42" s="435"/>
      <c r="DQ42" s="438"/>
      <c r="DR42" s="435"/>
      <c r="DS42" s="438"/>
      <c r="DT42" s="435"/>
      <c r="DU42" s="438"/>
      <c r="DV42" s="436"/>
      <c r="DW42" s="119"/>
      <c r="DX42" s="436" t="s">
        <v>32</v>
      </c>
      <c r="DY42" s="135">
        <v>10</v>
      </c>
      <c r="DZ42" s="436"/>
      <c r="EA42" s="119"/>
      <c r="EB42" s="435"/>
      <c r="EC42" s="438"/>
      <c r="ED42" s="435"/>
      <c r="EE42" s="438"/>
      <c r="EF42" s="435"/>
      <c r="EG42" s="438"/>
      <c r="EH42" s="435"/>
      <c r="EI42" s="441"/>
    </row>
    <row r="43" spans="1:139" ht="11.25">
      <c r="A43" s="402">
        <v>37166</v>
      </c>
      <c r="B43" s="436"/>
      <c r="C43" s="437"/>
      <c r="D43" s="119" t="s">
        <v>276</v>
      </c>
      <c r="E43" s="119">
        <v>0.2</v>
      </c>
      <c r="F43" s="435"/>
      <c r="G43" s="438"/>
      <c r="H43" s="119" t="s">
        <v>276</v>
      </c>
      <c r="I43" s="119">
        <v>0.3</v>
      </c>
      <c r="J43" s="435"/>
      <c r="K43" s="438"/>
      <c r="L43" s="435"/>
      <c r="M43" s="438"/>
      <c r="N43" s="119" t="s">
        <v>276</v>
      </c>
      <c r="O43" s="119">
        <v>0.3</v>
      </c>
      <c r="P43" s="119" t="s">
        <v>276</v>
      </c>
      <c r="Q43" s="119">
        <v>0.3</v>
      </c>
      <c r="R43" s="119" t="s">
        <v>276</v>
      </c>
      <c r="S43" s="119">
        <v>0.3</v>
      </c>
      <c r="T43" s="119" t="s">
        <v>276</v>
      </c>
      <c r="U43" s="119">
        <v>0.3</v>
      </c>
      <c r="V43" s="119" t="s">
        <v>276</v>
      </c>
      <c r="W43" s="119">
        <v>0.1</v>
      </c>
      <c r="X43" s="435"/>
      <c r="Y43" s="438"/>
      <c r="Z43" s="435"/>
      <c r="AA43" s="438"/>
      <c r="AB43" s="435"/>
      <c r="AC43" s="438"/>
      <c r="AD43" s="435"/>
      <c r="AE43" s="438"/>
      <c r="AF43" s="435"/>
      <c r="AG43" s="438"/>
      <c r="AH43" s="435"/>
      <c r="AI43" s="438"/>
      <c r="AJ43" s="435"/>
      <c r="AK43" s="438"/>
      <c r="AL43" s="435"/>
      <c r="AM43" s="438"/>
      <c r="AN43" s="435"/>
      <c r="AO43" s="438"/>
      <c r="AP43" s="435"/>
      <c r="AQ43" s="438"/>
      <c r="AR43" s="435"/>
      <c r="AS43" s="438"/>
      <c r="AT43" s="435"/>
      <c r="AU43" s="438"/>
      <c r="AV43" s="119" t="s">
        <v>276</v>
      </c>
      <c r="AW43" s="119">
        <v>0.3</v>
      </c>
      <c r="AX43" s="119" t="s">
        <v>276</v>
      </c>
      <c r="AY43" s="119">
        <v>0.1</v>
      </c>
      <c r="AZ43" s="435"/>
      <c r="BA43" s="438"/>
      <c r="BB43" s="435"/>
      <c r="BC43" s="438"/>
      <c r="BD43" s="435"/>
      <c r="BE43" s="438"/>
      <c r="BF43" s="435"/>
      <c r="BG43" s="438"/>
      <c r="BH43" s="435"/>
      <c r="BI43" s="438"/>
      <c r="BJ43" s="435"/>
      <c r="BK43" s="438"/>
      <c r="BL43" s="435"/>
      <c r="BM43" s="438"/>
      <c r="BN43" s="435"/>
      <c r="BO43" s="438"/>
      <c r="BP43" s="435"/>
      <c r="BQ43" s="438"/>
      <c r="BR43" s="435"/>
      <c r="BS43" s="438"/>
      <c r="BT43" s="435"/>
      <c r="BU43" s="438"/>
      <c r="BV43" s="435"/>
      <c r="BW43" s="438"/>
      <c r="BX43" s="435"/>
      <c r="BY43" s="438"/>
      <c r="BZ43" s="435"/>
      <c r="CA43" s="438"/>
      <c r="CB43" s="435"/>
      <c r="CC43" s="438"/>
      <c r="CD43" s="119" t="s">
        <v>276</v>
      </c>
      <c r="CE43" s="119">
        <v>0.05</v>
      </c>
      <c r="CF43" s="435"/>
      <c r="CG43" s="438"/>
      <c r="CH43" s="435"/>
      <c r="CI43" s="438"/>
      <c r="CJ43" s="435"/>
      <c r="CK43" s="438"/>
      <c r="CL43" s="435"/>
      <c r="CM43" s="438"/>
      <c r="CN43" s="119" t="s">
        <v>276</v>
      </c>
      <c r="CO43" s="119">
        <v>0.05</v>
      </c>
      <c r="CP43" s="435"/>
      <c r="CQ43" s="438"/>
      <c r="CR43" s="435"/>
      <c r="CS43" s="438"/>
      <c r="CT43" s="435"/>
      <c r="CU43" s="438"/>
      <c r="CV43" s="435"/>
      <c r="CW43" s="438"/>
      <c r="CX43" s="435"/>
      <c r="CY43" s="438"/>
      <c r="CZ43" s="435"/>
      <c r="DA43" s="438"/>
      <c r="DB43" s="435"/>
      <c r="DC43" s="438"/>
      <c r="DD43" s="435"/>
      <c r="DE43" s="438"/>
      <c r="DF43" s="435"/>
      <c r="DG43" s="438"/>
      <c r="DH43" s="435"/>
      <c r="DI43" s="438"/>
      <c r="DJ43" s="435"/>
      <c r="DK43" s="438"/>
      <c r="DL43" s="435"/>
      <c r="DM43" s="438"/>
      <c r="DN43" s="435"/>
      <c r="DO43" s="438"/>
      <c r="DP43" s="435"/>
      <c r="DQ43" s="438"/>
      <c r="DR43" s="435"/>
      <c r="DS43" s="438"/>
      <c r="DT43" s="435"/>
      <c r="DU43" s="438"/>
      <c r="DV43" s="436" t="s">
        <v>276</v>
      </c>
      <c r="DW43" s="119">
        <v>0.05</v>
      </c>
      <c r="DX43" s="436" t="s">
        <v>32</v>
      </c>
      <c r="DY43" s="135">
        <v>17</v>
      </c>
      <c r="DZ43" s="436" t="s">
        <v>276</v>
      </c>
      <c r="EA43" s="119">
        <v>0.05</v>
      </c>
      <c r="EB43" s="435"/>
      <c r="EC43" s="438"/>
      <c r="ED43" s="435"/>
      <c r="EE43" s="438"/>
      <c r="EF43" s="435"/>
      <c r="EG43" s="438"/>
      <c r="EH43" s="435"/>
      <c r="EI43" s="441"/>
    </row>
    <row r="44" spans="1:139" ht="11.25">
      <c r="A44" s="402">
        <v>37195</v>
      </c>
      <c r="B44" s="436"/>
      <c r="C44" s="437"/>
      <c r="D44" s="119"/>
      <c r="E44" s="119"/>
      <c r="F44" s="435"/>
      <c r="G44" s="438"/>
      <c r="H44" s="119"/>
      <c r="I44" s="119"/>
      <c r="J44" s="435"/>
      <c r="K44" s="438"/>
      <c r="L44" s="435"/>
      <c r="M44" s="438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435"/>
      <c r="Y44" s="438"/>
      <c r="Z44" s="435"/>
      <c r="AA44" s="438"/>
      <c r="AB44" s="435"/>
      <c r="AC44" s="438"/>
      <c r="AD44" s="435"/>
      <c r="AE44" s="438"/>
      <c r="AF44" s="435"/>
      <c r="AG44" s="438"/>
      <c r="AH44" s="435"/>
      <c r="AI44" s="438"/>
      <c r="AJ44" s="435"/>
      <c r="AK44" s="438"/>
      <c r="AL44" s="435"/>
      <c r="AM44" s="438"/>
      <c r="AN44" s="435"/>
      <c r="AO44" s="438"/>
      <c r="AP44" s="435"/>
      <c r="AQ44" s="438"/>
      <c r="AR44" s="435"/>
      <c r="AS44" s="438"/>
      <c r="AT44" s="435"/>
      <c r="AU44" s="438"/>
      <c r="AV44" s="119"/>
      <c r="AW44" s="119"/>
      <c r="AX44" s="119"/>
      <c r="AY44" s="119"/>
      <c r="AZ44" s="435"/>
      <c r="BA44" s="438"/>
      <c r="BB44" s="435"/>
      <c r="BC44" s="438"/>
      <c r="BD44" s="435"/>
      <c r="BE44" s="438"/>
      <c r="BF44" s="435"/>
      <c r="BG44" s="438"/>
      <c r="BH44" s="435"/>
      <c r="BI44" s="438"/>
      <c r="BJ44" s="435"/>
      <c r="BK44" s="438"/>
      <c r="BL44" s="435"/>
      <c r="BM44" s="438"/>
      <c r="BN44" s="435"/>
      <c r="BO44" s="438"/>
      <c r="BP44" s="435"/>
      <c r="BQ44" s="438"/>
      <c r="BR44" s="435"/>
      <c r="BS44" s="438"/>
      <c r="BT44" s="435"/>
      <c r="BU44" s="438"/>
      <c r="BV44" s="435"/>
      <c r="BW44" s="438"/>
      <c r="BX44" s="435"/>
      <c r="BY44" s="438"/>
      <c r="BZ44" s="435"/>
      <c r="CA44" s="438"/>
      <c r="CB44" s="435"/>
      <c r="CC44" s="438"/>
      <c r="CD44" s="119"/>
      <c r="CE44" s="119"/>
      <c r="CF44" s="435"/>
      <c r="CG44" s="438"/>
      <c r="CH44" s="435"/>
      <c r="CI44" s="438"/>
      <c r="CJ44" s="435"/>
      <c r="CK44" s="438"/>
      <c r="CL44" s="435"/>
      <c r="CM44" s="438"/>
      <c r="CN44" s="119"/>
      <c r="CO44" s="119"/>
      <c r="CP44" s="435"/>
      <c r="CQ44" s="438"/>
      <c r="CR44" s="435"/>
      <c r="CS44" s="438"/>
      <c r="CT44" s="435"/>
      <c r="CU44" s="438"/>
      <c r="CV44" s="435"/>
      <c r="CW44" s="438"/>
      <c r="CX44" s="435"/>
      <c r="CY44" s="438"/>
      <c r="CZ44" s="435"/>
      <c r="DA44" s="438"/>
      <c r="DB44" s="435"/>
      <c r="DC44" s="438"/>
      <c r="DD44" s="435"/>
      <c r="DE44" s="438"/>
      <c r="DF44" s="435"/>
      <c r="DG44" s="438"/>
      <c r="DH44" s="435"/>
      <c r="DI44" s="438"/>
      <c r="DJ44" s="435"/>
      <c r="DK44" s="438"/>
      <c r="DL44" s="435"/>
      <c r="DM44" s="438"/>
      <c r="DN44" s="435"/>
      <c r="DO44" s="438"/>
      <c r="DP44" s="435"/>
      <c r="DQ44" s="438"/>
      <c r="DR44" s="435"/>
      <c r="DS44" s="438"/>
      <c r="DT44" s="435"/>
      <c r="DU44" s="438"/>
      <c r="DV44" s="436"/>
      <c r="DW44" s="119"/>
      <c r="DX44" s="436" t="s">
        <v>32</v>
      </c>
      <c r="DY44" s="135">
        <v>17</v>
      </c>
      <c r="DZ44" s="436"/>
      <c r="EA44" s="119"/>
      <c r="EB44" s="435"/>
      <c r="EC44" s="438"/>
      <c r="ED44" s="435"/>
      <c r="EE44" s="438"/>
      <c r="EF44" s="435"/>
      <c r="EG44" s="438"/>
      <c r="EH44" s="435"/>
      <c r="EI44" s="441"/>
    </row>
    <row r="45" spans="1:139" ht="11.25">
      <c r="A45" s="402">
        <v>37259</v>
      </c>
      <c r="B45" s="436"/>
      <c r="C45" s="437"/>
      <c r="D45" s="119" t="s">
        <v>276</v>
      </c>
      <c r="E45" s="119">
        <v>0.3</v>
      </c>
      <c r="F45" s="435"/>
      <c r="G45" s="438"/>
      <c r="H45" s="119" t="s">
        <v>276</v>
      </c>
      <c r="I45" s="119">
        <v>0.3</v>
      </c>
      <c r="J45" s="435"/>
      <c r="K45" s="438"/>
      <c r="L45" s="435"/>
      <c r="M45" s="438"/>
      <c r="N45" s="119" t="s">
        <v>276</v>
      </c>
      <c r="O45" s="119">
        <v>0.3</v>
      </c>
      <c r="P45" s="119" t="s">
        <v>276</v>
      </c>
      <c r="Q45" s="119">
        <v>0.3</v>
      </c>
      <c r="R45" s="119" t="s">
        <v>276</v>
      </c>
      <c r="S45" s="119">
        <v>0.3</v>
      </c>
      <c r="T45" s="119" t="s">
        <v>276</v>
      </c>
      <c r="U45" s="119">
        <v>0.3</v>
      </c>
      <c r="V45" s="119" t="s">
        <v>276</v>
      </c>
      <c r="W45" s="119">
        <v>0.3</v>
      </c>
      <c r="X45" s="435"/>
      <c r="Y45" s="438"/>
      <c r="Z45" s="435"/>
      <c r="AA45" s="438"/>
      <c r="AB45" s="435"/>
      <c r="AC45" s="438"/>
      <c r="AD45" s="435"/>
      <c r="AE45" s="438"/>
      <c r="AF45" s="435"/>
      <c r="AG45" s="438"/>
      <c r="AH45" s="435"/>
      <c r="AI45" s="438"/>
      <c r="AJ45" s="435"/>
      <c r="AK45" s="438"/>
      <c r="AL45" s="435"/>
      <c r="AM45" s="438"/>
      <c r="AN45" s="435"/>
      <c r="AO45" s="438"/>
      <c r="AP45" s="435"/>
      <c r="AQ45" s="438"/>
      <c r="AR45" s="435"/>
      <c r="AS45" s="438"/>
      <c r="AT45" s="435"/>
      <c r="AU45" s="438"/>
      <c r="AV45" s="119" t="s">
        <v>276</v>
      </c>
      <c r="AW45" s="119">
        <v>0.3</v>
      </c>
      <c r="AX45" s="119" t="s">
        <v>276</v>
      </c>
      <c r="AY45" s="119">
        <v>0.3</v>
      </c>
      <c r="AZ45" s="435"/>
      <c r="BA45" s="438"/>
      <c r="BB45" s="435"/>
      <c r="BC45" s="438"/>
      <c r="BD45" s="435"/>
      <c r="BE45" s="438"/>
      <c r="BF45" s="435"/>
      <c r="BG45" s="438"/>
      <c r="BH45" s="435"/>
      <c r="BI45" s="438"/>
      <c r="BJ45" s="435"/>
      <c r="BK45" s="438"/>
      <c r="BL45" s="435"/>
      <c r="BM45" s="438"/>
      <c r="BN45" s="435"/>
      <c r="BO45" s="438"/>
      <c r="BP45" s="435"/>
      <c r="BQ45" s="438"/>
      <c r="BR45" s="435"/>
      <c r="BS45" s="438"/>
      <c r="BT45" s="435"/>
      <c r="BU45" s="438"/>
      <c r="BV45" s="435"/>
      <c r="BW45" s="438"/>
      <c r="BX45" s="435"/>
      <c r="BY45" s="438"/>
      <c r="BZ45" s="435"/>
      <c r="CA45" s="438"/>
      <c r="CB45" s="435"/>
      <c r="CC45" s="438"/>
      <c r="CD45" s="119" t="s">
        <v>276</v>
      </c>
      <c r="CE45" s="119">
        <v>0.3</v>
      </c>
      <c r="CF45" s="435"/>
      <c r="CG45" s="438"/>
      <c r="CH45" s="435"/>
      <c r="CI45" s="438"/>
      <c r="CJ45" s="435"/>
      <c r="CK45" s="438"/>
      <c r="CL45" s="435"/>
      <c r="CM45" s="438"/>
      <c r="CN45" s="119" t="s">
        <v>276</v>
      </c>
      <c r="CO45" s="119">
        <v>0.3</v>
      </c>
      <c r="CP45" s="435"/>
      <c r="CQ45" s="438"/>
      <c r="CR45" s="435"/>
      <c r="CS45" s="438"/>
      <c r="CT45" s="435"/>
      <c r="CU45" s="438"/>
      <c r="CV45" s="435"/>
      <c r="CW45" s="438"/>
      <c r="CX45" s="435"/>
      <c r="CY45" s="438"/>
      <c r="CZ45" s="435"/>
      <c r="DA45" s="438"/>
      <c r="DB45" s="435"/>
      <c r="DC45" s="438"/>
      <c r="DD45" s="435"/>
      <c r="DE45" s="438"/>
      <c r="DF45" s="435"/>
      <c r="DG45" s="438"/>
      <c r="DH45" s="435"/>
      <c r="DI45" s="438"/>
      <c r="DJ45" s="435"/>
      <c r="DK45" s="438"/>
      <c r="DL45" s="435"/>
      <c r="DM45" s="438"/>
      <c r="DN45" s="435"/>
      <c r="DO45" s="438"/>
      <c r="DP45" s="435"/>
      <c r="DQ45" s="438"/>
      <c r="DR45" s="435"/>
      <c r="DS45" s="438"/>
      <c r="DT45" s="435"/>
      <c r="DU45" s="438"/>
      <c r="DV45" s="436" t="s">
        <v>276</v>
      </c>
      <c r="DW45" s="119">
        <v>0.3</v>
      </c>
      <c r="DX45" s="436" t="s">
        <v>32</v>
      </c>
      <c r="DY45" s="135">
        <v>34</v>
      </c>
      <c r="DZ45" s="436" t="s">
        <v>276</v>
      </c>
      <c r="EA45" s="119">
        <v>0.3</v>
      </c>
      <c r="EB45" s="435"/>
      <c r="EC45" s="438"/>
      <c r="ED45" s="435"/>
      <c r="EE45" s="438"/>
      <c r="EF45" s="435"/>
      <c r="EG45" s="438"/>
      <c r="EH45" s="435"/>
      <c r="EI45" s="441"/>
    </row>
    <row r="46" spans="1:139" ht="11.25">
      <c r="A46" s="402">
        <v>37287</v>
      </c>
      <c r="B46" s="436"/>
      <c r="C46" s="437"/>
      <c r="D46" s="119"/>
      <c r="E46" s="119"/>
      <c r="F46" s="435"/>
      <c r="G46" s="438"/>
      <c r="H46" s="119"/>
      <c r="I46" s="119"/>
      <c r="J46" s="435"/>
      <c r="K46" s="438"/>
      <c r="L46" s="435"/>
      <c r="M46" s="438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435"/>
      <c r="Y46" s="438"/>
      <c r="Z46" s="435"/>
      <c r="AA46" s="438"/>
      <c r="AB46" s="435"/>
      <c r="AC46" s="438"/>
      <c r="AD46" s="435"/>
      <c r="AE46" s="438"/>
      <c r="AF46" s="435"/>
      <c r="AG46" s="438"/>
      <c r="AH46" s="435"/>
      <c r="AI46" s="438"/>
      <c r="AJ46" s="435"/>
      <c r="AK46" s="438"/>
      <c r="AL46" s="435"/>
      <c r="AM46" s="438"/>
      <c r="AN46" s="435"/>
      <c r="AO46" s="438"/>
      <c r="AP46" s="435"/>
      <c r="AQ46" s="438"/>
      <c r="AR46" s="435"/>
      <c r="AS46" s="438"/>
      <c r="AT46" s="435"/>
      <c r="AU46" s="438"/>
      <c r="AV46" s="119"/>
      <c r="AW46" s="119"/>
      <c r="AX46" s="119"/>
      <c r="AY46" s="119"/>
      <c r="AZ46" s="435"/>
      <c r="BA46" s="438"/>
      <c r="BB46" s="435"/>
      <c r="BC46" s="438"/>
      <c r="BD46" s="435"/>
      <c r="BE46" s="438"/>
      <c r="BF46" s="435"/>
      <c r="BG46" s="438"/>
      <c r="BH46" s="435"/>
      <c r="BI46" s="438"/>
      <c r="BJ46" s="435"/>
      <c r="BK46" s="438"/>
      <c r="BL46" s="435"/>
      <c r="BM46" s="438"/>
      <c r="BN46" s="435"/>
      <c r="BO46" s="438"/>
      <c r="BP46" s="435"/>
      <c r="BQ46" s="438"/>
      <c r="BR46" s="435"/>
      <c r="BS46" s="438"/>
      <c r="BT46" s="435"/>
      <c r="BU46" s="438"/>
      <c r="BV46" s="435"/>
      <c r="BW46" s="438"/>
      <c r="BX46" s="435"/>
      <c r="BY46" s="438"/>
      <c r="BZ46" s="435"/>
      <c r="CA46" s="438"/>
      <c r="CB46" s="435"/>
      <c r="CC46" s="438"/>
      <c r="CD46" s="119"/>
      <c r="CE46" s="119"/>
      <c r="CF46" s="435"/>
      <c r="CG46" s="438"/>
      <c r="CH46" s="435"/>
      <c r="CI46" s="438"/>
      <c r="CJ46" s="435"/>
      <c r="CK46" s="438"/>
      <c r="CL46" s="435"/>
      <c r="CM46" s="438"/>
      <c r="CN46" s="119"/>
      <c r="CO46" s="119"/>
      <c r="CP46" s="435"/>
      <c r="CQ46" s="438"/>
      <c r="CR46" s="435"/>
      <c r="CS46" s="438"/>
      <c r="CT46" s="435"/>
      <c r="CU46" s="438"/>
      <c r="CV46" s="435"/>
      <c r="CW46" s="438"/>
      <c r="CX46" s="435"/>
      <c r="CY46" s="438"/>
      <c r="CZ46" s="435"/>
      <c r="DA46" s="438"/>
      <c r="DB46" s="435"/>
      <c r="DC46" s="438"/>
      <c r="DD46" s="435"/>
      <c r="DE46" s="438"/>
      <c r="DF46" s="435"/>
      <c r="DG46" s="438"/>
      <c r="DH46" s="435"/>
      <c r="DI46" s="438"/>
      <c r="DJ46" s="435"/>
      <c r="DK46" s="438"/>
      <c r="DL46" s="435"/>
      <c r="DM46" s="438"/>
      <c r="DN46" s="435"/>
      <c r="DO46" s="438"/>
      <c r="DP46" s="435"/>
      <c r="DQ46" s="438"/>
      <c r="DR46" s="435"/>
      <c r="DS46" s="438"/>
      <c r="DT46" s="435"/>
      <c r="DU46" s="438"/>
      <c r="DV46" s="436"/>
      <c r="DW46" s="119"/>
      <c r="DX46" s="436" t="s">
        <v>32</v>
      </c>
      <c r="DY46" s="135">
        <v>34</v>
      </c>
      <c r="DZ46" s="436"/>
      <c r="EA46" s="119"/>
      <c r="EB46" s="435"/>
      <c r="EC46" s="438"/>
      <c r="ED46" s="435"/>
      <c r="EE46" s="438"/>
      <c r="EF46" s="435"/>
      <c r="EG46" s="438"/>
      <c r="EH46" s="435"/>
      <c r="EI46" s="441"/>
    </row>
    <row r="47" spans="1:139" ht="11.25">
      <c r="A47" s="402">
        <v>37292</v>
      </c>
      <c r="B47" s="436"/>
      <c r="C47" s="437"/>
      <c r="D47" s="119" t="s">
        <v>276</v>
      </c>
      <c r="E47" s="119">
        <v>0.3</v>
      </c>
      <c r="F47" s="435"/>
      <c r="G47" s="438"/>
      <c r="H47" s="119" t="s">
        <v>276</v>
      </c>
      <c r="I47" s="119">
        <v>0.3</v>
      </c>
      <c r="J47" s="435"/>
      <c r="K47" s="438"/>
      <c r="L47" s="435"/>
      <c r="M47" s="438"/>
      <c r="N47" s="119" t="s">
        <v>276</v>
      </c>
      <c r="O47" s="119">
        <v>0.3</v>
      </c>
      <c r="P47" s="119" t="s">
        <v>276</v>
      </c>
      <c r="Q47" s="119">
        <v>0.3</v>
      </c>
      <c r="R47" s="119" t="s">
        <v>276</v>
      </c>
      <c r="S47" s="119">
        <v>0.3</v>
      </c>
      <c r="T47" s="119" t="s">
        <v>276</v>
      </c>
      <c r="U47" s="119">
        <v>0.3</v>
      </c>
      <c r="V47" s="119" t="s">
        <v>276</v>
      </c>
      <c r="W47" s="119">
        <v>0.3</v>
      </c>
      <c r="X47" s="435"/>
      <c r="Y47" s="438"/>
      <c r="Z47" s="435"/>
      <c r="AA47" s="438"/>
      <c r="AB47" s="435"/>
      <c r="AC47" s="438"/>
      <c r="AD47" s="435"/>
      <c r="AE47" s="438"/>
      <c r="AF47" s="435"/>
      <c r="AG47" s="438"/>
      <c r="AH47" s="435"/>
      <c r="AI47" s="438"/>
      <c r="AJ47" s="435"/>
      <c r="AK47" s="438"/>
      <c r="AL47" s="435"/>
      <c r="AM47" s="438"/>
      <c r="AN47" s="435"/>
      <c r="AO47" s="438"/>
      <c r="AP47" s="435"/>
      <c r="AQ47" s="438"/>
      <c r="AR47" s="435"/>
      <c r="AS47" s="438"/>
      <c r="AT47" s="435"/>
      <c r="AU47" s="438"/>
      <c r="AV47" s="119" t="s">
        <v>276</v>
      </c>
      <c r="AW47" s="119">
        <v>0.3</v>
      </c>
      <c r="AX47" s="119" t="s">
        <v>276</v>
      </c>
      <c r="AY47" s="119">
        <v>0.3</v>
      </c>
      <c r="AZ47" s="435"/>
      <c r="BA47" s="438"/>
      <c r="BB47" s="435"/>
      <c r="BC47" s="438"/>
      <c r="BD47" s="435"/>
      <c r="BE47" s="438"/>
      <c r="BF47" s="435"/>
      <c r="BG47" s="438"/>
      <c r="BH47" s="435"/>
      <c r="BI47" s="438"/>
      <c r="BJ47" s="435"/>
      <c r="BK47" s="438"/>
      <c r="BL47" s="435"/>
      <c r="BM47" s="438"/>
      <c r="BN47" s="435"/>
      <c r="BO47" s="438"/>
      <c r="BP47" s="435"/>
      <c r="BQ47" s="438"/>
      <c r="BR47" s="435"/>
      <c r="BS47" s="438"/>
      <c r="BT47" s="435"/>
      <c r="BU47" s="438"/>
      <c r="BV47" s="435"/>
      <c r="BW47" s="438"/>
      <c r="BX47" s="435"/>
      <c r="BY47" s="438"/>
      <c r="BZ47" s="435"/>
      <c r="CA47" s="438"/>
      <c r="CB47" s="435"/>
      <c r="CC47" s="438"/>
      <c r="CD47" s="119" t="s">
        <v>276</v>
      </c>
      <c r="CE47" s="119">
        <v>0.3</v>
      </c>
      <c r="CF47" s="435"/>
      <c r="CG47" s="438"/>
      <c r="CH47" s="435"/>
      <c r="CI47" s="438"/>
      <c r="CJ47" s="435"/>
      <c r="CK47" s="438"/>
      <c r="CL47" s="435"/>
      <c r="CM47" s="438"/>
      <c r="CN47" s="119" t="s">
        <v>276</v>
      </c>
      <c r="CO47" s="119">
        <v>0.3</v>
      </c>
      <c r="CP47" s="435"/>
      <c r="CQ47" s="438"/>
      <c r="CR47" s="435"/>
      <c r="CS47" s="438"/>
      <c r="CT47" s="435"/>
      <c r="CU47" s="438"/>
      <c r="CV47" s="435"/>
      <c r="CW47" s="438"/>
      <c r="CX47" s="435"/>
      <c r="CY47" s="438"/>
      <c r="CZ47" s="435"/>
      <c r="DA47" s="438"/>
      <c r="DB47" s="435"/>
      <c r="DC47" s="438"/>
      <c r="DD47" s="435"/>
      <c r="DE47" s="438"/>
      <c r="DF47" s="435"/>
      <c r="DG47" s="438"/>
      <c r="DH47" s="435"/>
      <c r="DI47" s="438"/>
      <c r="DJ47" s="435"/>
      <c r="DK47" s="438"/>
      <c r="DL47" s="435"/>
      <c r="DM47" s="438"/>
      <c r="DN47" s="435"/>
      <c r="DO47" s="438"/>
      <c r="DP47" s="435"/>
      <c r="DQ47" s="438"/>
      <c r="DR47" s="435"/>
      <c r="DS47" s="438"/>
      <c r="DT47" s="435"/>
      <c r="DU47" s="438"/>
      <c r="DV47" s="436" t="s">
        <v>276</v>
      </c>
      <c r="DW47" s="119">
        <v>0.3</v>
      </c>
      <c r="DX47" s="436" t="s">
        <v>276</v>
      </c>
      <c r="DY47" s="119">
        <v>5</v>
      </c>
      <c r="DZ47" s="436" t="s">
        <v>276</v>
      </c>
      <c r="EA47" s="119">
        <v>0.3</v>
      </c>
      <c r="EB47" s="435"/>
      <c r="EC47" s="438"/>
      <c r="ED47" s="435"/>
      <c r="EE47" s="438"/>
      <c r="EF47" s="435"/>
      <c r="EG47" s="438"/>
      <c r="EH47" s="435"/>
      <c r="EI47" s="441"/>
    </row>
    <row r="48" spans="1:139" ht="11.25">
      <c r="A48" s="402">
        <v>37315</v>
      </c>
      <c r="B48" s="436"/>
      <c r="C48" s="437"/>
      <c r="D48" s="119"/>
      <c r="E48" s="119"/>
      <c r="F48" s="435"/>
      <c r="G48" s="438"/>
      <c r="H48" s="119"/>
      <c r="I48" s="119"/>
      <c r="J48" s="435"/>
      <c r="K48" s="438"/>
      <c r="L48" s="435"/>
      <c r="M48" s="438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435"/>
      <c r="Y48" s="438"/>
      <c r="Z48" s="435"/>
      <c r="AA48" s="438"/>
      <c r="AB48" s="435"/>
      <c r="AC48" s="438"/>
      <c r="AD48" s="435"/>
      <c r="AE48" s="438"/>
      <c r="AF48" s="435"/>
      <c r="AG48" s="438"/>
      <c r="AH48" s="435"/>
      <c r="AI48" s="438"/>
      <c r="AJ48" s="435"/>
      <c r="AK48" s="438"/>
      <c r="AL48" s="435"/>
      <c r="AM48" s="438"/>
      <c r="AN48" s="435"/>
      <c r="AO48" s="438"/>
      <c r="AP48" s="435"/>
      <c r="AQ48" s="438"/>
      <c r="AR48" s="435"/>
      <c r="AS48" s="438"/>
      <c r="AT48" s="435"/>
      <c r="AU48" s="438"/>
      <c r="AV48" s="119"/>
      <c r="AW48" s="119"/>
      <c r="AX48" s="119"/>
      <c r="AY48" s="119"/>
      <c r="AZ48" s="435"/>
      <c r="BA48" s="438"/>
      <c r="BB48" s="435"/>
      <c r="BC48" s="438"/>
      <c r="BD48" s="435"/>
      <c r="BE48" s="438"/>
      <c r="BF48" s="435"/>
      <c r="BG48" s="438"/>
      <c r="BH48" s="435"/>
      <c r="BI48" s="438"/>
      <c r="BJ48" s="435"/>
      <c r="BK48" s="438"/>
      <c r="BL48" s="435"/>
      <c r="BM48" s="438"/>
      <c r="BN48" s="435"/>
      <c r="BO48" s="438"/>
      <c r="BP48" s="435"/>
      <c r="BQ48" s="438"/>
      <c r="BR48" s="435"/>
      <c r="BS48" s="438"/>
      <c r="BT48" s="435"/>
      <c r="BU48" s="438"/>
      <c r="BV48" s="435"/>
      <c r="BW48" s="438"/>
      <c r="BX48" s="435"/>
      <c r="BY48" s="438"/>
      <c r="BZ48" s="435"/>
      <c r="CA48" s="438"/>
      <c r="CB48" s="435"/>
      <c r="CC48" s="438"/>
      <c r="CD48" s="119"/>
      <c r="CE48" s="119"/>
      <c r="CF48" s="435"/>
      <c r="CG48" s="438"/>
      <c r="CH48" s="435"/>
      <c r="CI48" s="438"/>
      <c r="CJ48" s="435"/>
      <c r="CK48" s="438"/>
      <c r="CL48" s="435"/>
      <c r="CM48" s="438"/>
      <c r="CN48" s="119"/>
      <c r="CO48" s="119"/>
      <c r="CP48" s="435"/>
      <c r="CQ48" s="438"/>
      <c r="CR48" s="435"/>
      <c r="CS48" s="438"/>
      <c r="CT48" s="435"/>
      <c r="CU48" s="438"/>
      <c r="CV48" s="435"/>
      <c r="CW48" s="438"/>
      <c r="CX48" s="435"/>
      <c r="CY48" s="438"/>
      <c r="CZ48" s="435"/>
      <c r="DA48" s="438"/>
      <c r="DB48" s="435"/>
      <c r="DC48" s="438"/>
      <c r="DD48" s="435"/>
      <c r="DE48" s="438"/>
      <c r="DF48" s="435"/>
      <c r="DG48" s="438"/>
      <c r="DH48" s="435"/>
      <c r="DI48" s="438"/>
      <c r="DJ48" s="435"/>
      <c r="DK48" s="438"/>
      <c r="DL48" s="435"/>
      <c r="DM48" s="438"/>
      <c r="DN48" s="435"/>
      <c r="DO48" s="438"/>
      <c r="DP48" s="435"/>
      <c r="DQ48" s="438"/>
      <c r="DR48" s="435"/>
      <c r="DS48" s="438"/>
      <c r="DT48" s="435"/>
      <c r="DU48" s="438"/>
      <c r="DV48" s="436"/>
      <c r="DW48" s="119"/>
      <c r="DX48" s="436" t="s">
        <v>276</v>
      </c>
      <c r="DY48" s="119">
        <v>5</v>
      </c>
      <c r="DZ48" s="436"/>
      <c r="EA48" s="119"/>
      <c r="EB48" s="435"/>
      <c r="EC48" s="438"/>
      <c r="ED48" s="435"/>
      <c r="EE48" s="438"/>
      <c r="EF48" s="435"/>
      <c r="EG48" s="438"/>
      <c r="EH48" s="435"/>
      <c r="EI48" s="441"/>
    </row>
    <row r="49" spans="1:139" ht="11.25">
      <c r="A49" s="402">
        <v>37348</v>
      </c>
      <c r="B49" s="436"/>
      <c r="C49" s="437"/>
      <c r="D49" s="119" t="s">
        <v>276</v>
      </c>
      <c r="E49" s="119">
        <v>0.3</v>
      </c>
      <c r="F49" s="435"/>
      <c r="G49" s="438"/>
      <c r="H49" s="119" t="s">
        <v>276</v>
      </c>
      <c r="I49" s="119">
        <v>0.3</v>
      </c>
      <c r="J49" s="435"/>
      <c r="K49" s="438"/>
      <c r="L49" s="435"/>
      <c r="M49" s="438"/>
      <c r="N49" s="119" t="s">
        <v>276</v>
      </c>
      <c r="O49" s="119">
        <v>0.3</v>
      </c>
      <c r="P49" s="119" t="s">
        <v>276</v>
      </c>
      <c r="Q49" s="119">
        <v>0.3</v>
      </c>
      <c r="R49" s="119" t="s">
        <v>276</v>
      </c>
      <c r="S49" s="119">
        <v>0.3</v>
      </c>
      <c r="T49" s="119" t="s">
        <v>276</v>
      </c>
      <c r="U49" s="119">
        <v>0.3</v>
      </c>
      <c r="V49" s="119" t="s">
        <v>276</v>
      </c>
      <c r="W49" s="119">
        <v>0.3</v>
      </c>
      <c r="X49" s="435"/>
      <c r="Y49" s="438"/>
      <c r="Z49" s="435"/>
      <c r="AA49" s="438"/>
      <c r="AB49" s="435"/>
      <c r="AC49" s="438"/>
      <c r="AD49" s="435"/>
      <c r="AE49" s="438"/>
      <c r="AF49" s="435"/>
      <c r="AG49" s="438"/>
      <c r="AH49" s="435"/>
      <c r="AI49" s="438"/>
      <c r="AJ49" s="435"/>
      <c r="AK49" s="438"/>
      <c r="AL49" s="435"/>
      <c r="AM49" s="438"/>
      <c r="AN49" s="435"/>
      <c r="AO49" s="438"/>
      <c r="AP49" s="435"/>
      <c r="AQ49" s="438"/>
      <c r="AR49" s="435"/>
      <c r="AS49" s="438"/>
      <c r="AT49" s="435"/>
      <c r="AU49" s="438"/>
      <c r="AV49" s="119" t="s">
        <v>276</v>
      </c>
      <c r="AW49" s="119">
        <v>0.3</v>
      </c>
      <c r="AX49" s="119" t="s">
        <v>276</v>
      </c>
      <c r="AY49" s="119">
        <v>0.3</v>
      </c>
      <c r="AZ49" s="435"/>
      <c r="BA49" s="438"/>
      <c r="BB49" s="435"/>
      <c r="BC49" s="438"/>
      <c r="BD49" s="435"/>
      <c r="BE49" s="438"/>
      <c r="BF49" s="435"/>
      <c r="BG49" s="438"/>
      <c r="BH49" s="435"/>
      <c r="BI49" s="438"/>
      <c r="BJ49" s="435"/>
      <c r="BK49" s="438"/>
      <c r="BL49" s="435"/>
      <c r="BM49" s="438"/>
      <c r="BN49" s="435"/>
      <c r="BO49" s="438"/>
      <c r="BP49" s="435"/>
      <c r="BQ49" s="438"/>
      <c r="BR49" s="435"/>
      <c r="BS49" s="438"/>
      <c r="BT49" s="435"/>
      <c r="BU49" s="438"/>
      <c r="BV49" s="435"/>
      <c r="BW49" s="438"/>
      <c r="BX49" s="435"/>
      <c r="BY49" s="438"/>
      <c r="BZ49" s="435"/>
      <c r="CA49" s="438"/>
      <c r="CB49" s="435"/>
      <c r="CC49" s="438"/>
      <c r="CD49" s="119" t="s">
        <v>276</v>
      </c>
      <c r="CE49" s="119">
        <v>0.3</v>
      </c>
      <c r="CF49" s="435"/>
      <c r="CG49" s="438"/>
      <c r="CH49" s="435"/>
      <c r="CI49" s="438"/>
      <c r="CJ49" s="435"/>
      <c r="CK49" s="438"/>
      <c r="CL49" s="435"/>
      <c r="CM49" s="438"/>
      <c r="CN49" s="119" t="s">
        <v>276</v>
      </c>
      <c r="CO49" s="119">
        <v>0.3</v>
      </c>
      <c r="CP49" s="435"/>
      <c r="CQ49" s="438"/>
      <c r="CR49" s="435"/>
      <c r="CS49" s="438"/>
      <c r="CT49" s="435"/>
      <c r="CU49" s="438"/>
      <c r="CV49" s="435"/>
      <c r="CW49" s="438"/>
      <c r="CX49" s="435"/>
      <c r="CY49" s="438"/>
      <c r="CZ49" s="435"/>
      <c r="DA49" s="438"/>
      <c r="DB49" s="435"/>
      <c r="DC49" s="438"/>
      <c r="DD49" s="435"/>
      <c r="DE49" s="438"/>
      <c r="DF49" s="435"/>
      <c r="DG49" s="438"/>
      <c r="DH49" s="435"/>
      <c r="DI49" s="438"/>
      <c r="DJ49" s="435"/>
      <c r="DK49" s="438"/>
      <c r="DL49" s="435"/>
      <c r="DM49" s="438"/>
      <c r="DN49" s="435"/>
      <c r="DO49" s="438"/>
      <c r="DP49" s="435"/>
      <c r="DQ49" s="438"/>
      <c r="DR49" s="435"/>
      <c r="DS49" s="438"/>
      <c r="DT49" s="435"/>
      <c r="DU49" s="438"/>
      <c r="DV49" s="436" t="s">
        <v>276</v>
      </c>
      <c r="DW49" s="119">
        <v>0.3</v>
      </c>
      <c r="DX49" s="436" t="s">
        <v>276</v>
      </c>
      <c r="DY49" s="119">
        <v>5</v>
      </c>
      <c r="DZ49" s="436" t="s">
        <v>276</v>
      </c>
      <c r="EA49" s="119">
        <v>0.3</v>
      </c>
      <c r="EB49" s="435"/>
      <c r="EC49" s="438"/>
      <c r="ED49" s="435"/>
      <c r="EE49" s="438"/>
      <c r="EF49" s="435"/>
      <c r="EG49" s="438"/>
      <c r="EH49" s="435"/>
      <c r="EI49" s="441"/>
    </row>
    <row r="50" spans="1:139" ht="11.25">
      <c r="A50" s="402">
        <v>37376</v>
      </c>
      <c r="B50" s="436"/>
      <c r="C50" s="437"/>
      <c r="D50" s="119"/>
      <c r="E50" s="119"/>
      <c r="F50" s="435"/>
      <c r="G50" s="438"/>
      <c r="H50" s="119"/>
      <c r="I50" s="119"/>
      <c r="J50" s="435"/>
      <c r="K50" s="438"/>
      <c r="L50" s="435"/>
      <c r="M50" s="438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435"/>
      <c r="Y50" s="438"/>
      <c r="Z50" s="435"/>
      <c r="AA50" s="438"/>
      <c r="AB50" s="435"/>
      <c r="AC50" s="438"/>
      <c r="AD50" s="435"/>
      <c r="AE50" s="438"/>
      <c r="AF50" s="435"/>
      <c r="AG50" s="438"/>
      <c r="AH50" s="435"/>
      <c r="AI50" s="438"/>
      <c r="AJ50" s="435"/>
      <c r="AK50" s="438"/>
      <c r="AL50" s="435"/>
      <c r="AM50" s="438"/>
      <c r="AN50" s="435"/>
      <c r="AO50" s="438"/>
      <c r="AP50" s="435"/>
      <c r="AQ50" s="438"/>
      <c r="AR50" s="435"/>
      <c r="AS50" s="438"/>
      <c r="AT50" s="435"/>
      <c r="AU50" s="438"/>
      <c r="AV50" s="119"/>
      <c r="AW50" s="119"/>
      <c r="AX50" s="119"/>
      <c r="AY50" s="119"/>
      <c r="AZ50" s="435"/>
      <c r="BA50" s="438"/>
      <c r="BB50" s="435"/>
      <c r="BC50" s="438"/>
      <c r="BD50" s="435"/>
      <c r="BE50" s="438"/>
      <c r="BF50" s="435"/>
      <c r="BG50" s="438"/>
      <c r="BH50" s="435"/>
      <c r="BI50" s="438"/>
      <c r="BJ50" s="435"/>
      <c r="BK50" s="438"/>
      <c r="BL50" s="435"/>
      <c r="BM50" s="438"/>
      <c r="BN50" s="435"/>
      <c r="BO50" s="438"/>
      <c r="BP50" s="435"/>
      <c r="BQ50" s="438"/>
      <c r="BR50" s="435"/>
      <c r="BS50" s="438"/>
      <c r="BT50" s="435"/>
      <c r="BU50" s="438"/>
      <c r="BV50" s="435"/>
      <c r="BW50" s="438"/>
      <c r="BX50" s="435"/>
      <c r="BY50" s="438"/>
      <c r="BZ50" s="435"/>
      <c r="CA50" s="438"/>
      <c r="CB50" s="435"/>
      <c r="CC50" s="438"/>
      <c r="CD50" s="119"/>
      <c r="CE50" s="119"/>
      <c r="CF50" s="435"/>
      <c r="CG50" s="438"/>
      <c r="CH50" s="435"/>
      <c r="CI50" s="438"/>
      <c r="CJ50" s="435"/>
      <c r="CK50" s="438"/>
      <c r="CL50" s="435"/>
      <c r="CM50" s="438"/>
      <c r="CN50" s="119"/>
      <c r="CO50" s="119"/>
      <c r="CP50" s="435"/>
      <c r="CQ50" s="438"/>
      <c r="CR50" s="435"/>
      <c r="CS50" s="438"/>
      <c r="CT50" s="435"/>
      <c r="CU50" s="438"/>
      <c r="CV50" s="435"/>
      <c r="CW50" s="438"/>
      <c r="CX50" s="435"/>
      <c r="CY50" s="438"/>
      <c r="CZ50" s="435"/>
      <c r="DA50" s="438"/>
      <c r="DB50" s="435"/>
      <c r="DC50" s="438"/>
      <c r="DD50" s="435"/>
      <c r="DE50" s="438"/>
      <c r="DF50" s="435"/>
      <c r="DG50" s="438"/>
      <c r="DH50" s="435"/>
      <c r="DI50" s="438"/>
      <c r="DJ50" s="435"/>
      <c r="DK50" s="438"/>
      <c r="DL50" s="435"/>
      <c r="DM50" s="438"/>
      <c r="DN50" s="435"/>
      <c r="DO50" s="438"/>
      <c r="DP50" s="435"/>
      <c r="DQ50" s="438"/>
      <c r="DR50" s="435"/>
      <c r="DS50" s="438"/>
      <c r="DT50" s="435"/>
      <c r="DU50" s="438"/>
      <c r="DV50" s="436"/>
      <c r="DW50" s="119"/>
      <c r="DX50" s="436" t="s">
        <v>276</v>
      </c>
      <c r="DY50" s="119">
        <v>5</v>
      </c>
      <c r="DZ50" s="436"/>
      <c r="EA50" s="119"/>
      <c r="EB50" s="435"/>
      <c r="EC50" s="438"/>
      <c r="ED50" s="435"/>
      <c r="EE50" s="438"/>
      <c r="EF50" s="435"/>
      <c r="EG50" s="438"/>
      <c r="EH50" s="435"/>
      <c r="EI50" s="441"/>
    </row>
    <row r="51" spans="1:139" ht="11.25">
      <c r="A51" s="402">
        <v>37439</v>
      </c>
      <c r="B51" s="436"/>
      <c r="C51" s="437"/>
      <c r="D51" s="119" t="s">
        <v>276</v>
      </c>
      <c r="E51" s="119">
        <v>0.3</v>
      </c>
      <c r="F51" s="435"/>
      <c r="G51" s="438"/>
      <c r="H51" s="119" t="s">
        <v>276</v>
      </c>
      <c r="I51" s="119">
        <v>0.3</v>
      </c>
      <c r="J51" s="435"/>
      <c r="K51" s="438"/>
      <c r="L51" s="435"/>
      <c r="M51" s="438"/>
      <c r="N51" s="119" t="s">
        <v>276</v>
      </c>
      <c r="O51" s="119">
        <v>0.3</v>
      </c>
      <c r="P51" s="119" t="s">
        <v>276</v>
      </c>
      <c r="Q51" s="119">
        <v>0.3</v>
      </c>
      <c r="R51" s="119" t="s">
        <v>276</v>
      </c>
      <c r="S51" s="119">
        <v>0.3</v>
      </c>
      <c r="T51" s="119" t="s">
        <v>276</v>
      </c>
      <c r="U51" s="119">
        <v>0.3</v>
      </c>
      <c r="V51" s="119" t="s">
        <v>276</v>
      </c>
      <c r="W51" s="119">
        <v>0.3</v>
      </c>
      <c r="X51" s="435"/>
      <c r="Y51" s="438"/>
      <c r="Z51" s="435"/>
      <c r="AA51" s="438"/>
      <c r="AB51" s="435"/>
      <c r="AC51" s="438"/>
      <c r="AD51" s="435"/>
      <c r="AE51" s="438"/>
      <c r="AF51" s="435"/>
      <c r="AG51" s="438"/>
      <c r="AH51" s="435"/>
      <c r="AI51" s="438"/>
      <c r="AJ51" s="435"/>
      <c r="AK51" s="438"/>
      <c r="AL51" s="435"/>
      <c r="AM51" s="438"/>
      <c r="AN51" s="435"/>
      <c r="AO51" s="438"/>
      <c r="AP51" s="435"/>
      <c r="AQ51" s="438"/>
      <c r="AR51" s="435"/>
      <c r="AS51" s="438"/>
      <c r="AT51" s="435"/>
      <c r="AU51" s="438"/>
      <c r="AV51" s="119" t="s">
        <v>276</v>
      </c>
      <c r="AW51" s="119">
        <v>0.3</v>
      </c>
      <c r="AX51" s="119" t="s">
        <v>276</v>
      </c>
      <c r="AY51" s="119">
        <v>0.3</v>
      </c>
      <c r="AZ51" s="435"/>
      <c r="BA51" s="438"/>
      <c r="BB51" s="435"/>
      <c r="BC51" s="438"/>
      <c r="BD51" s="435"/>
      <c r="BE51" s="438"/>
      <c r="BF51" s="435"/>
      <c r="BG51" s="438"/>
      <c r="BH51" s="435"/>
      <c r="BI51" s="438"/>
      <c r="BJ51" s="435"/>
      <c r="BK51" s="438"/>
      <c r="BL51" s="435"/>
      <c r="BM51" s="438"/>
      <c r="BN51" s="435"/>
      <c r="BO51" s="438"/>
      <c r="BP51" s="435"/>
      <c r="BQ51" s="438"/>
      <c r="BR51" s="435"/>
      <c r="BS51" s="438"/>
      <c r="BT51" s="435"/>
      <c r="BU51" s="438"/>
      <c r="BV51" s="435"/>
      <c r="BW51" s="438"/>
      <c r="BX51" s="435"/>
      <c r="BY51" s="438"/>
      <c r="BZ51" s="435"/>
      <c r="CA51" s="438"/>
      <c r="CB51" s="435"/>
      <c r="CC51" s="438"/>
      <c r="CD51" s="119" t="s">
        <v>276</v>
      </c>
      <c r="CE51" s="119">
        <v>0.3</v>
      </c>
      <c r="CF51" s="435"/>
      <c r="CG51" s="438"/>
      <c r="CH51" s="435"/>
      <c r="CI51" s="438"/>
      <c r="CJ51" s="435"/>
      <c r="CK51" s="438"/>
      <c r="CL51" s="435"/>
      <c r="CM51" s="438"/>
      <c r="CN51" s="119" t="s">
        <v>276</v>
      </c>
      <c r="CO51" s="119">
        <v>0.3</v>
      </c>
      <c r="CP51" s="435"/>
      <c r="CQ51" s="438"/>
      <c r="CR51" s="435"/>
      <c r="CS51" s="438"/>
      <c r="CT51" s="435"/>
      <c r="CU51" s="438"/>
      <c r="CV51" s="435"/>
      <c r="CW51" s="438"/>
      <c r="CX51" s="435"/>
      <c r="CY51" s="438"/>
      <c r="CZ51" s="435"/>
      <c r="DA51" s="438"/>
      <c r="DB51" s="435"/>
      <c r="DC51" s="438"/>
      <c r="DD51" s="435"/>
      <c r="DE51" s="438"/>
      <c r="DF51" s="435"/>
      <c r="DG51" s="438"/>
      <c r="DH51" s="435"/>
      <c r="DI51" s="438"/>
      <c r="DJ51" s="435"/>
      <c r="DK51" s="438"/>
      <c r="DL51" s="435"/>
      <c r="DM51" s="438"/>
      <c r="DN51" s="435"/>
      <c r="DO51" s="438"/>
      <c r="DP51" s="435"/>
      <c r="DQ51" s="438"/>
      <c r="DR51" s="435"/>
      <c r="DS51" s="438"/>
      <c r="DT51" s="435"/>
      <c r="DU51" s="438"/>
      <c r="DV51" s="436" t="s">
        <v>276</v>
      </c>
      <c r="DW51" s="119">
        <v>0.3</v>
      </c>
      <c r="DX51" s="436" t="s">
        <v>276</v>
      </c>
      <c r="DY51" s="119">
        <v>5</v>
      </c>
      <c r="DZ51" s="436" t="s">
        <v>276</v>
      </c>
      <c r="EA51" s="119">
        <v>0.3</v>
      </c>
      <c r="EB51" s="435"/>
      <c r="EC51" s="438"/>
      <c r="ED51" s="435"/>
      <c r="EE51" s="438"/>
      <c r="EF51" s="435"/>
      <c r="EG51" s="438"/>
      <c r="EH51" s="435"/>
      <c r="EI51" s="441"/>
    </row>
    <row r="52" spans="1:139" ht="11.25">
      <c r="A52" s="402">
        <v>37468</v>
      </c>
      <c r="B52" s="436"/>
      <c r="C52" s="437"/>
      <c r="D52" s="119"/>
      <c r="E52" s="119"/>
      <c r="F52" s="435"/>
      <c r="G52" s="438"/>
      <c r="H52" s="119"/>
      <c r="I52" s="119"/>
      <c r="J52" s="435"/>
      <c r="K52" s="438"/>
      <c r="L52" s="435"/>
      <c r="M52" s="438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435"/>
      <c r="Y52" s="438"/>
      <c r="Z52" s="435"/>
      <c r="AA52" s="438"/>
      <c r="AB52" s="435"/>
      <c r="AC52" s="438"/>
      <c r="AD52" s="435"/>
      <c r="AE52" s="438"/>
      <c r="AF52" s="435"/>
      <c r="AG52" s="438"/>
      <c r="AH52" s="435"/>
      <c r="AI52" s="438"/>
      <c r="AJ52" s="435"/>
      <c r="AK52" s="438"/>
      <c r="AL52" s="435"/>
      <c r="AM52" s="438"/>
      <c r="AN52" s="435"/>
      <c r="AO52" s="438"/>
      <c r="AP52" s="435"/>
      <c r="AQ52" s="438"/>
      <c r="AR52" s="435"/>
      <c r="AS52" s="438"/>
      <c r="AT52" s="435"/>
      <c r="AU52" s="438"/>
      <c r="AV52" s="119"/>
      <c r="AW52" s="119"/>
      <c r="AX52" s="119"/>
      <c r="AY52" s="119"/>
      <c r="AZ52" s="435"/>
      <c r="BA52" s="438"/>
      <c r="BB52" s="435"/>
      <c r="BC52" s="438"/>
      <c r="BD52" s="435"/>
      <c r="BE52" s="438"/>
      <c r="BF52" s="435"/>
      <c r="BG52" s="438"/>
      <c r="BH52" s="435"/>
      <c r="BI52" s="438"/>
      <c r="BJ52" s="435"/>
      <c r="BK52" s="438"/>
      <c r="BL52" s="435"/>
      <c r="BM52" s="438"/>
      <c r="BN52" s="435"/>
      <c r="BO52" s="438"/>
      <c r="BP52" s="435"/>
      <c r="BQ52" s="438"/>
      <c r="BR52" s="435"/>
      <c r="BS52" s="438"/>
      <c r="BT52" s="435"/>
      <c r="BU52" s="438"/>
      <c r="BV52" s="435"/>
      <c r="BW52" s="438"/>
      <c r="BX52" s="435"/>
      <c r="BY52" s="438"/>
      <c r="BZ52" s="435"/>
      <c r="CA52" s="438"/>
      <c r="CB52" s="435"/>
      <c r="CC52" s="438"/>
      <c r="CD52" s="119"/>
      <c r="CE52" s="119"/>
      <c r="CF52" s="435"/>
      <c r="CG52" s="438"/>
      <c r="CH52" s="435"/>
      <c r="CI52" s="438"/>
      <c r="CJ52" s="435"/>
      <c r="CK52" s="438"/>
      <c r="CL52" s="435"/>
      <c r="CM52" s="438"/>
      <c r="CN52" s="119"/>
      <c r="CO52" s="119"/>
      <c r="CP52" s="435"/>
      <c r="CQ52" s="438"/>
      <c r="CR52" s="435"/>
      <c r="CS52" s="438"/>
      <c r="CT52" s="435"/>
      <c r="CU52" s="438"/>
      <c r="CV52" s="435"/>
      <c r="CW52" s="438"/>
      <c r="CX52" s="435"/>
      <c r="CY52" s="438"/>
      <c r="CZ52" s="435"/>
      <c r="DA52" s="438"/>
      <c r="DB52" s="435"/>
      <c r="DC52" s="438"/>
      <c r="DD52" s="435"/>
      <c r="DE52" s="438"/>
      <c r="DF52" s="435"/>
      <c r="DG52" s="438"/>
      <c r="DH52" s="435"/>
      <c r="DI52" s="438"/>
      <c r="DJ52" s="435"/>
      <c r="DK52" s="438"/>
      <c r="DL52" s="435"/>
      <c r="DM52" s="438"/>
      <c r="DN52" s="435"/>
      <c r="DO52" s="438"/>
      <c r="DP52" s="435"/>
      <c r="DQ52" s="438"/>
      <c r="DR52" s="435"/>
      <c r="DS52" s="438"/>
      <c r="DT52" s="435"/>
      <c r="DU52" s="438"/>
      <c r="DV52" s="436"/>
      <c r="DW52" s="119"/>
      <c r="DX52" s="436" t="s">
        <v>276</v>
      </c>
      <c r="DY52" s="119">
        <v>5</v>
      </c>
      <c r="DZ52" s="436"/>
      <c r="EA52" s="119"/>
      <c r="EB52" s="435"/>
      <c r="EC52" s="438"/>
      <c r="ED52" s="435"/>
      <c r="EE52" s="438"/>
      <c r="EF52" s="435"/>
      <c r="EG52" s="438"/>
      <c r="EH52" s="435"/>
      <c r="EI52" s="441"/>
    </row>
    <row r="53" spans="1:139" ht="11.25">
      <c r="A53" s="402">
        <v>37475</v>
      </c>
      <c r="B53" s="436"/>
      <c r="C53" s="437"/>
      <c r="D53" s="119" t="s">
        <v>276</v>
      </c>
      <c r="E53" s="119">
        <v>0.2</v>
      </c>
      <c r="F53" s="435"/>
      <c r="G53" s="438"/>
      <c r="H53" s="119" t="s">
        <v>276</v>
      </c>
      <c r="I53" s="119">
        <v>0.3</v>
      </c>
      <c r="J53" s="435"/>
      <c r="K53" s="438"/>
      <c r="L53" s="435"/>
      <c r="M53" s="438"/>
      <c r="N53" s="119" t="s">
        <v>276</v>
      </c>
      <c r="O53" s="119">
        <v>0.3</v>
      </c>
      <c r="P53" s="119" t="s">
        <v>276</v>
      </c>
      <c r="Q53" s="119">
        <v>0.3</v>
      </c>
      <c r="R53" s="119" t="s">
        <v>276</v>
      </c>
      <c r="S53" s="119">
        <v>0.3</v>
      </c>
      <c r="T53" s="119" t="s">
        <v>276</v>
      </c>
      <c r="U53" s="119">
        <v>0.3</v>
      </c>
      <c r="V53" s="119" t="s">
        <v>276</v>
      </c>
      <c r="W53" s="119">
        <v>0.1</v>
      </c>
      <c r="X53" s="435"/>
      <c r="Y53" s="438"/>
      <c r="Z53" s="435"/>
      <c r="AA53" s="438"/>
      <c r="AB53" s="435"/>
      <c r="AC53" s="438"/>
      <c r="AD53" s="435"/>
      <c r="AE53" s="438"/>
      <c r="AF53" s="435"/>
      <c r="AG53" s="438"/>
      <c r="AH53" s="435"/>
      <c r="AI53" s="438"/>
      <c r="AJ53" s="435"/>
      <c r="AK53" s="438"/>
      <c r="AL53" s="435"/>
      <c r="AM53" s="438"/>
      <c r="AN53" s="435"/>
      <c r="AO53" s="438"/>
      <c r="AP53" s="435"/>
      <c r="AQ53" s="438"/>
      <c r="AR53" s="435"/>
      <c r="AS53" s="438"/>
      <c r="AT53" s="435"/>
      <c r="AU53" s="438"/>
      <c r="AV53" s="119" t="s">
        <v>276</v>
      </c>
      <c r="AW53" s="119">
        <v>0.3</v>
      </c>
      <c r="AX53" s="119" t="s">
        <v>276</v>
      </c>
      <c r="AY53" s="119">
        <v>0.1</v>
      </c>
      <c r="AZ53" s="435"/>
      <c r="BA53" s="438"/>
      <c r="BB53" s="435"/>
      <c r="BC53" s="438"/>
      <c r="BD53" s="435"/>
      <c r="BE53" s="438"/>
      <c r="BF53" s="435"/>
      <c r="BG53" s="438"/>
      <c r="BH53" s="435"/>
      <c r="BI53" s="438"/>
      <c r="BJ53" s="435"/>
      <c r="BK53" s="438"/>
      <c r="BL53" s="435"/>
      <c r="BM53" s="438"/>
      <c r="BN53" s="435"/>
      <c r="BO53" s="438"/>
      <c r="BP53" s="435"/>
      <c r="BQ53" s="438"/>
      <c r="BR53" s="435"/>
      <c r="BS53" s="438"/>
      <c r="BT53" s="435"/>
      <c r="BU53" s="438"/>
      <c r="BV53" s="435"/>
      <c r="BW53" s="438"/>
      <c r="BX53" s="435"/>
      <c r="BY53" s="438"/>
      <c r="BZ53" s="435"/>
      <c r="CA53" s="438"/>
      <c r="CB53" s="435"/>
      <c r="CC53" s="438"/>
      <c r="CD53" s="119" t="s">
        <v>276</v>
      </c>
      <c r="CE53" s="119">
        <v>0.1</v>
      </c>
      <c r="CF53" s="435"/>
      <c r="CG53" s="438"/>
      <c r="CH53" s="435"/>
      <c r="CI53" s="438"/>
      <c r="CJ53" s="435"/>
      <c r="CK53" s="438"/>
      <c r="CL53" s="435"/>
      <c r="CM53" s="438"/>
      <c r="CN53" s="119" t="s">
        <v>276</v>
      </c>
      <c r="CO53" s="119">
        <v>0.05</v>
      </c>
      <c r="CP53" s="435"/>
      <c r="CQ53" s="438"/>
      <c r="CR53" s="435"/>
      <c r="CS53" s="438"/>
      <c r="CT53" s="435"/>
      <c r="CU53" s="438"/>
      <c r="CV53" s="435"/>
      <c r="CW53" s="438"/>
      <c r="CX53" s="435"/>
      <c r="CY53" s="438"/>
      <c r="CZ53" s="435"/>
      <c r="DA53" s="438"/>
      <c r="DB53" s="435"/>
      <c r="DC53" s="438"/>
      <c r="DD53" s="435"/>
      <c r="DE53" s="438"/>
      <c r="DF53" s="435"/>
      <c r="DG53" s="438"/>
      <c r="DH53" s="435"/>
      <c r="DI53" s="438"/>
      <c r="DJ53" s="435"/>
      <c r="DK53" s="438"/>
      <c r="DL53" s="435"/>
      <c r="DM53" s="438"/>
      <c r="DN53" s="435"/>
      <c r="DO53" s="438"/>
      <c r="DP53" s="435"/>
      <c r="DQ53" s="438"/>
      <c r="DR53" s="435"/>
      <c r="DS53" s="438"/>
      <c r="DT53" s="435"/>
      <c r="DU53" s="438"/>
      <c r="DV53" s="436" t="s">
        <v>276</v>
      </c>
      <c r="DW53" s="119">
        <v>0.05</v>
      </c>
      <c r="DX53" s="436" t="s">
        <v>370</v>
      </c>
      <c r="DY53" s="119">
        <v>3.3</v>
      </c>
      <c r="DZ53" s="436" t="s">
        <v>276</v>
      </c>
      <c r="EA53" s="119">
        <v>0.05</v>
      </c>
      <c r="EB53" s="435"/>
      <c r="EC53" s="438"/>
      <c r="ED53" s="435"/>
      <c r="EE53" s="438"/>
      <c r="EF53" s="435"/>
      <c r="EG53" s="438"/>
      <c r="EH53" s="435"/>
      <c r="EI53" s="441"/>
    </row>
    <row r="54" spans="1:139" ht="11.25">
      <c r="A54" s="402">
        <v>37499</v>
      </c>
      <c r="B54" s="436"/>
      <c r="C54" s="437"/>
      <c r="D54" s="119"/>
      <c r="E54" s="119"/>
      <c r="F54" s="435"/>
      <c r="G54" s="438"/>
      <c r="H54" s="119"/>
      <c r="I54" s="119"/>
      <c r="J54" s="435"/>
      <c r="K54" s="438"/>
      <c r="L54" s="435"/>
      <c r="M54" s="438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435"/>
      <c r="Y54" s="438"/>
      <c r="Z54" s="435"/>
      <c r="AA54" s="438"/>
      <c r="AB54" s="435"/>
      <c r="AC54" s="438"/>
      <c r="AD54" s="435"/>
      <c r="AE54" s="438"/>
      <c r="AF54" s="435"/>
      <c r="AG54" s="438"/>
      <c r="AH54" s="435"/>
      <c r="AI54" s="438"/>
      <c r="AJ54" s="435"/>
      <c r="AK54" s="438"/>
      <c r="AL54" s="435"/>
      <c r="AM54" s="438"/>
      <c r="AN54" s="435"/>
      <c r="AO54" s="438"/>
      <c r="AP54" s="435"/>
      <c r="AQ54" s="438"/>
      <c r="AR54" s="435"/>
      <c r="AS54" s="438"/>
      <c r="AT54" s="435"/>
      <c r="AU54" s="438"/>
      <c r="AV54" s="119"/>
      <c r="AW54" s="119"/>
      <c r="AX54" s="119"/>
      <c r="AY54" s="119"/>
      <c r="AZ54" s="435"/>
      <c r="BA54" s="438"/>
      <c r="BB54" s="435"/>
      <c r="BC54" s="438"/>
      <c r="BD54" s="435"/>
      <c r="BE54" s="438"/>
      <c r="BF54" s="435"/>
      <c r="BG54" s="438"/>
      <c r="BH54" s="435"/>
      <c r="BI54" s="438"/>
      <c r="BJ54" s="435"/>
      <c r="BK54" s="438"/>
      <c r="BL54" s="435"/>
      <c r="BM54" s="438"/>
      <c r="BN54" s="435"/>
      <c r="BO54" s="438"/>
      <c r="BP54" s="435"/>
      <c r="BQ54" s="438"/>
      <c r="BR54" s="435"/>
      <c r="BS54" s="438"/>
      <c r="BT54" s="435"/>
      <c r="BU54" s="438"/>
      <c r="BV54" s="435"/>
      <c r="BW54" s="438"/>
      <c r="BX54" s="435"/>
      <c r="BY54" s="438"/>
      <c r="BZ54" s="435"/>
      <c r="CA54" s="438"/>
      <c r="CB54" s="435"/>
      <c r="CC54" s="438"/>
      <c r="CD54" s="119"/>
      <c r="CE54" s="119"/>
      <c r="CF54" s="435"/>
      <c r="CG54" s="438"/>
      <c r="CH54" s="435"/>
      <c r="CI54" s="438"/>
      <c r="CJ54" s="435"/>
      <c r="CK54" s="438"/>
      <c r="CL54" s="435"/>
      <c r="CM54" s="438"/>
      <c r="CN54" s="119"/>
      <c r="CO54" s="119"/>
      <c r="CP54" s="435"/>
      <c r="CQ54" s="438"/>
      <c r="CR54" s="435"/>
      <c r="CS54" s="438"/>
      <c r="CT54" s="435"/>
      <c r="CU54" s="438"/>
      <c r="CV54" s="435"/>
      <c r="CW54" s="438"/>
      <c r="CX54" s="435"/>
      <c r="CY54" s="438"/>
      <c r="CZ54" s="435"/>
      <c r="DA54" s="438"/>
      <c r="DB54" s="435"/>
      <c r="DC54" s="438"/>
      <c r="DD54" s="435"/>
      <c r="DE54" s="438"/>
      <c r="DF54" s="435"/>
      <c r="DG54" s="438"/>
      <c r="DH54" s="435"/>
      <c r="DI54" s="438"/>
      <c r="DJ54" s="435"/>
      <c r="DK54" s="438"/>
      <c r="DL54" s="435"/>
      <c r="DM54" s="438"/>
      <c r="DN54" s="435"/>
      <c r="DO54" s="438"/>
      <c r="DP54" s="435"/>
      <c r="DQ54" s="438"/>
      <c r="DR54" s="435"/>
      <c r="DS54" s="438"/>
      <c r="DT54" s="435"/>
      <c r="DU54" s="438"/>
      <c r="DV54" s="436"/>
      <c r="DW54" s="119"/>
      <c r="DX54" s="436" t="s">
        <v>370</v>
      </c>
      <c r="DY54" s="119">
        <v>3.3</v>
      </c>
      <c r="DZ54" s="436"/>
      <c r="EA54" s="119"/>
      <c r="EB54" s="435"/>
      <c r="EC54" s="438"/>
      <c r="ED54" s="435"/>
      <c r="EE54" s="438"/>
      <c r="EF54" s="435"/>
      <c r="EG54" s="438"/>
      <c r="EH54" s="435"/>
      <c r="EI54" s="441"/>
    </row>
    <row r="55" spans="1:139" ht="11.25">
      <c r="A55" s="402">
        <v>37503</v>
      </c>
      <c r="B55" s="436"/>
      <c r="C55" s="437"/>
      <c r="D55" s="119" t="s">
        <v>276</v>
      </c>
      <c r="E55" s="119">
        <v>0.2</v>
      </c>
      <c r="F55" s="435"/>
      <c r="G55" s="438"/>
      <c r="H55" s="119" t="s">
        <v>276</v>
      </c>
      <c r="I55" s="119">
        <v>0.3</v>
      </c>
      <c r="J55" s="435"/>
      <c r="K55" s="438"/>
      <c r="L55" s="435"/>
      <c r="M55" s="438"/>
      <c r="N55" s="119" t="s">
        <v>276</v>
      </c>
      <c r="O55" s="119">
        <v>0.3</v>
      </c>
      <c r="P55" s="119" t="s">
        <v>276</v>
      </c>
      <c r="Q55" s="119">
        <v>0.3</v>
      </c>
      <c r="R55" s="119" t="s">
        <v>276</v>
      </c>
      <c r="S55" s="119">
        <v>0.3</v>
      </c>
      <c r="T55" s="119" t="s">
        <v>276</v>
      </c>
      <c r="U55" s="119">
        <v>0.3</v>
      </c>
      <c r="V55" s="119" t="s">
        <v>276</v>
      </c>
      <c r="W55" s="119">
        <v>0.1</v>
      </c>
      <c r="X55" s="435"/>
      <c r="Y55" s="438"/>
      <c r="Z55" s="435"/>
      <c r="AA55" s="438"/>
      <c r="AB55" s="435"/>
      <c r="AC55" s="438"/>
      <c r="AD55" s="435"/>
      <c r="AE55" s="438"/>
      <c r="AF55" s="435"/>
      <c r="AG55" s="438"/>
      <c r="AH55" s="435"/>
      <c r="AI55" s="438"/>
      <c r="AJ55" s="435"/>
      <c r="AK55" s="438"/>
      <c r="AL55" s="435"/>
      <c r="AM55" s="438"/>
      <c r="AN55" s="435"/>
      <c r="AO55" s="438"/>
      <c r="AP55" s="435"/>
      <c r="AQ55" s="438"/>
      <c r="AR55" s="435"/>
      <c r="AS55" s="438"/>
      <c r="AT55" s="435"/>
      <c r="AU55" s="438"/>
      <c r="AV55" s="119" t="s">
        <v>276</v>
      </c>
      <c r="AW55" s="119">
        <v>0.3</v>
      </c>
      <c r="AX55" s="119" t="s">
        <v>276</v>
      </c>
      <c r="AY55" s="119">
        <v>0.1</v>
      </c>
      <c r="AZ55" s="435"/>
      <c r="BA55" s="438"/>
      <c r="BB55" s="435"/>
      <c r="BC55" s="438"/>
      <c r="BD55" s="435"/>
      <c r="BE55" s="438"/>
      <c r="BF55" s="435"/>
      <c r="BG55" s="438"/>
      <c r="BH55" s="435"/>
      <c r="BI55" s="438"/>
      <c r="BJ55" s="435"/>
      <c r="BK55" s="438"/>
      <c r="BL55" s="435"/>
      <c r="BM55" s="438"/>
      <c r="BN55" s="435"/>
      <c r="BO55" s="438"/>
      <c r="BP55" s="435"/>
      <c r="BQ55" s="438"/>
      <c r="BR55" s="435"/>
      <c r="BS55" s="438"/>
      <c r="BT55" s="435"/>
      <c r="BU55" s="438"/>
      <c r="BV55" s="435"/>
      <c r="BW55" s="438"/>
      <c r="BX55" s="435"/>
      <c r="BY55" s="438"/>
      <c r="BZ55" s="435"/>
      <c r="CA55" s="438"/>
      <c r="CB55" s="435"/>
      <c r="CC55" s="438"/>
      <c r="CD55" s="119" t="s">
        <v>276</v>
      </c>
      <c r="CE55" s="119">
        <v>0.1</v>
      </c>
      <c r="CF55" s="435"/>
      <c r="CG55" s="438"/>
      <c r="CH55" s="435"/>
      <c r="CI55" s="438"/>
      <c r="CJ55" s="435"/>
      <c r="CK55" s="438"/>
      <c r="CL55" s="435"/>
      <c r="CM55" s="438"/>
      <c r="CN55" s="119" t="s">
        <v>276</v>
      </c>
      <c r="CO55" s="119">
        <v>0.05</v>
      </c>
      <c r="CP55" s="435"/>
      <c r="CQ55" s="438"/>
      <c r="CR55" s="435"/>
      <c r="CS55" s="438"/>
      <c r="CT55" s="435"/>
      <c r="CU55" s="438"/>
      <c r="CV55" s="435"/>
      <c r="CW55" s="438"/>
      <c r="CX55" s="435"/>
      <c r="CY55" s="438"/>
      <c r="CZ55" s="435"/>
      <c r="DA55" s="438"/>
      <c r="DB55" s="435"/>
      <c r="DC55" s="438"/>
      <c r="DD55" s="435"/>
      <c r="DE55" s="438"/>
      <c r="DF55" s="435"/>
      <c r="DG55" s="438"/>
      <c r="DH55" s="435"/>
      <c r="DI55" s="438"/>
      <c r="DJ55" s="435"/>
      <c r="DK55" s="438"/>
      <c r="DL55" s="435"/>
      <c r="DM55" s="438"/>
      <c r="DN55" s="435"/>
      <c r="DO55" s="438"/>
      <c r="DP55" s="435"/>
      <c r="DQ55" s="438"/>
      <c r="DR55" s="435"/>
      <c r="DS55" s="438"/>
      <c r="DT55" s="435"/>
      <c r="DU55" s="438"/>
      <c r="DV55" s="436" t="s">
        <v>276</v>
      </c>
      <c r="DW55" s="119">
        <v>0.05</v>
      </c>
      <c r="DX55" s="436" t="s">
        <v>399</v>
      </c>
      <c r="DY55" s="119">
        <v>4.8</v>
      </c>
      <c r="DZ55" s="436" t="s">
        <v>276</v>
      </c>
      <c r="EA55" s="119">
        <v>0.05</v>
      </c>
      <c r="EB55" s="435"/>
      <c r="EC55" s="438"/>
      <c r="ED55" s="435"/>
      <c r="EE55" s="438"/>
      <c r="EF55" s="435"/>
      <c r="EG55" s="438"/>
      <c r="EH55" s="435"/>
      <c r="EI55" s="441"/>
    </row>
    <row r="56" spans="1:139" ht="11.25">
      <c r="A56" s="402">
        <v>37529</v>
      </c>
      <c r="B56" s="436"/>
      <c r="C56" s="437"/>
      <c r="D56" s="119"/>
      <c r="E56" s="119"/>
      <c r="F56" s="435"/>
      <c r="G56" s="438"/>
      <c r="H56" s="119"/>
      <c r="I56" s="119"/>
      <c r="J56" s="435"/>
      <c r="K56" s="438"/>
      <c r="L56" s="435"/>
      <c r="M56" s="438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435"/>
      <c r="Y56" s="438"/>
      <c r="Z56" s="435"/>
      <c r="AA56" s="438"/>
      <c r="AB56" s="435"/>
      <c r="AC56" s="438"/>
      <c r="AD56" s="435"/>
      <c r="AE56" s="438"/>
      <c r="AF56" s="435"/>
      <c r="AG56" s="438"/>
      <c r="AH56" s="435"/>
      <c r="AI56" s="438"/>
      <c r="AJ56" s="435"/>
      <c r="AK56" s="438"/>
      <c r="AL56" s="435"/>
      <c r="AM56" s="438"/>
      <c r="AN56" s="435"/>
      <c r="AO56" s="438"/>
      <c r="AP56" s="435"/>
      <c r="AQ56" s="438"/>
      <c r="AR56" s="435"/>
      <c r="AS56" s="438"/>
      <c r="AT56" s="435"/>
      <c r="AU56" s="438"/>
      <c r="AV56" s="119"/>
      <c r="AW56" s="119"/>
      <c r="AX56" s="119"/>
      <c r="AY56" s="119"/>
      <c r="AZ56" s="435"/>
      <c r="BA56" s="438"/>
      <c r="BB56" s="435"/>
      <c r="BC56" s="438"/>
      <c r="BD56" s="435"/>
      <c r="BE56" s="438"/>
      <c r="BF56" s="435"/>
      <c r="BG56" s="438"/>
      <c r="BH56" s="435"/>
      <c r="BI56" s="438"/>
      <c r="BJ56" s="435"/>
      <c r="BK56" s="438"/>
      <c r="BL56" s="435"/>
      <c r="BM56" s="438"/>
      <c r="BN56" s="435"/>
      <c r="BO56" s="438"/>
      <c r="BP56" s="435"/>
      <c r="BQ56" s="438"/>
      <c r="BR56" s="435"/>
      <c r="BS56" s="438"/>
      <c r="BT56" s="435"/>
      <c r="BU56" s="438"/>
      <c r="BV56" s="435"/>
      <c r="BW56" s="438"/>
      <c r="BX56" s="435"/>
      <c r="BY56" s="438"/>
      <c r="BZ56" s="435"/>
      <c r="CA56" s="438"/>
      <c r="CB56" s="435"/>
      <c r="CC56" s="438"/>
      <c r="CD56" s="119"/>
      <c r="CE56" s="119"/>
      <c r="CF56" s="435"/>
      <c r="CG56" s="438"/>
      <c r="CH56" s="435"/>
      <c r="CI56" s="438"/>
      <c r="CJ56" s="435"/>
      <c r="CK56" s="438"/>
      <c r="CL56" s="435"/>
      <c r="CM56" s="438"/>
      <c r="CN56" s="119"/>
      <c r="CO56" s="119"/>
      <c r="CP56" s="435"/>
      <c r="CQ56" s="438"/>
      <c r="CR56" s="435"/>
      <c r="CS56" s="438"/>
      <c r="CT56" s="435"/>
      <c r="CU56" s="438"/>
      <c r="CV56" s="435"/>
      <c r="CW56" s="438"/>
      <c r="CX56" s="435"/>
      <c r="CY56" s="438"/>
      <c r="CZ56" s="435"/>
      <c r="DA56" s="438"/>
      <c r="DB56" s="435"/>
      <c r="DC56" s="438"/>
      <c r="DD56" s="435"/>
      <c r="DE56" s="438"/>
      <c r="DF56" s="435"/>
      <c r="DG56" s="438"/>
      <c r="DH56" s="435"/>
      <c r="DI56" s="438"/>
      <c r="DJ56" s="435"/>
      <c r="DK56" s="438"/>
      <c r="DL56" s="435"/>
      <c r="DM56" s="438"/>
      <c r="DN56" s="435"/>
      <c r="DO56" s="438"/>
      <c r="DP56" s="435"/>
      <c r="DQ56" s="438"/>
      <c r="DR56" s="435"/>
      <c r="DS56" s="438"/>
      <c r="DT56" s="435"/>
      <c r="DU56" s="438"/>
      <c r="DV56" s="436"/>
      <c r="DW56" s="119"/>
      <c r="DX56" s="436" t="s">
        <v>399</v>
      </c>
      <c r="DY56" s="119">
        <v>4.8</v>
      </c>
      <c r="DZ56" s="436"/>
      <c r="EA56" s="119"/>
      <c r="EB56" s="435"/>
      <c r="EC56" s="438"/>
      <c r="ED56" s="435"/>
      <c r="EE56" s="438"/>
      <c r="EF56" s="435"/>
      <c r="EG56" s="438"/>
      <c r="EH56" s="435"/>
      <c r="EI56" s="441"/>
    </row>
    <row r="57" spans="1:139" ht="11.25">
      <c r="A57" s="402">
        <v>37531</v>
      </c>
      <c r="B57" s="436"/>
      <c r="C57" s="437"/>
      <c r="D57" s="119" t="s">
        <v>32</v>
      </c>
      <c r="E57" s="135">
        <v>0.2</v>
      </c>
      <c r="F57" s="435"/>
      <c r="G57" s="438"/>
      <c r="H57" s="119" t="s">
        <v>276</v>
      </c>
      <c r="I57" s="119">
        <v>0.3</v>
      </c>
      <c r="J57" s="435"/>
      <c r="K57" s="438"/>
      <c r="L57" s="435"/>
      <c r="M57" s="438"/>
      <c r="N57" s="119" t="s">
        <v>276</v>
      </c>
      <c r="O57" s="119">
        <v>0.3</v>
      </c>
      <c r="P57" s="119" t="s">
        <v>276</v>
      </c>
      <c r="Q57" s="119">
        <v>0.3</v>
      </c>
      <c r="R57" s="119" t="s">
        <v>276</v>
      </c>
      <c r="S57" s="119">
        <v>0.3</v>
      </c>
      <c r="T57" s="119" t="s">
        <v>276</v>
      </c>
      <c r="U57" s="119">
        <v>0.3</v>
      </c>
      <c r="V57" s="119" t="s">
        <v>276</v>
      </c>
      <c r="W57" s="119">
        <v>0.1</v>
      </c>
      <c r="X57" s="435"/>
      <c r="Y57" s="438"/>
      <c r="Z57" s="435"/>
      <c r="AA57" s="438"/>
      <c r="AB57" s="435"/>
      <c r="AC57" s="438"/>
      <c r="AD57" s="435"/>
      <c r="AE57" s="438"/>
      <c r="AF57" s="435"/>
      <c r="AG57" s="438"/>
      <c r="AH57" s="435"/>
      <c r="AI57" s="438"/>
      <c r="AJ57" s="435"/>
      <c r="AK57" s="438"/>
      <c r="AL57" s="435"/>
      <c r="AM57" s="438"/>
      <c r="AN57" s="435"/>
      <c r="AO57" s="438"/>
      <c r="AP57" s="435"/>
      <c r="AQ57" s="438"/>
      <c r="AR57" s="435"/>
      <c r="AS57" s="438"/>
      <c r="AT57" s="435"/>
      <c r="AU57" s="438"/>
      <c r="AV57" s="119" t="s">
        <v>276</v>
      </c>
      <c r="AW57" s="119">
        <v>0.3</v>
      </c>
      <c r="AX57" s="119" t="s">
        <v>276</v>
      </c>
      <c r="AY57" s="119">
        <v>0.1</v>
      </c>
      <c r="AZ57" s="435"/>
      <c r="BA57" s="438"/>
      <c r="BB57" s="435"/>
      <c r="BC57" s="438"/>
      <c r="BD57" s="435"/>
      <c r="BE57" s="438"/>
      <c r="BF57" s="435"/>
      <c r="BG57" s="438"/>
      <c r="BH57" s="435"/>
      <c r="BI57" s="438"/>
      <c r="BJ57" s="435"/>
      <c r="BK57" s="438"/>
      <c r="BL57" s="435"/>
      <c r="BM57" s="438"/>
      <c r="BN57" s="435"/>
      <c r="BO57" s="438"/>
      <c r="BP57" s="435"/>
      <c r="BQ57" s="438"/>
      <c r="BR57" s="435"/>
      <c r="BS57" s="438"/>
      <c r="BT57" s="435"/>
      <c r="BU57" s="438"/>
      <c r="BV57" s="435"/>
      <c r="BW57" s="438"/>
      <c r="BX57" s="435"/>
      <c r="BY57" s="438"/>
      <c r="BZ57" s="435"/>
      <c r="CA57" s="438"/>
      <c r="CB57" s="435"/>
      <c r="CC57" s="438"/>
      <c r="CD57" s="119" t="s">
        <v>276</v>
      </c>
      <c r="CE57" s="119">
        <v>0.1</v>
      </c>
      <c r="CF57" s="435"/>
      <c r="CG57" s="438"/>
      <c r="CH57" s="435"/>
      <c r="CI57" s="438"/>
      <c r="CJ57" s="435"/>
      <c r="CK57" s="438"/>
      <c r="CL57" s="435"/>
      <c r="CM57" s="438"/>
      <c r="CN57" s="119" t="s">
        <v>276</v>
      </c>
      <c r="CO57" s="119">
        <v>0.05</v>
      </c>
      <c r="CP57" s="435"/>
      <c r="CQ57" s="438"/>
      <c r="CR57" s="435"/>
      <c r="CS57" s="438"/>
      <c r="CT57" s="435"/>
      <c r="CU57" s="438"/>
      <c r="CV57" s="435"/>
      <c r="CW57" s="438"/>
      <c r="CX57" s="435"/>
      <c r="CY57" s="438"/>
      <c r="CZ57" s="435"/>
      <c r="DA57" s="438"/>
      <c r="DB57" s="435"/>
      <c r="DC57" s="438"/>
      <c r="DD57" s="435"/>
      <c r="DE57" s="438"/>
      <c r="DF57" s="435"/>
      <c r="DG57" s="438"/>
      <c r="DH57" s="435"/>
      <c r="DI57" s="438"/>
      <c r="DJ57" s="435"/>
      <c r="DK57" s="438"/>
      <c r="DL57" s="435"/>
      <c r="DM57" s="438"/>
      <c r="DN57" s="435"/>
      <c r="DO57" s="438"/>
      <c r="DP57" s="435"/>
      <c r="DQ57" s="438"/>
      <c r="DR57" s="435"/>
      <c r="DS57" s="438"/>
      <c r="DT57" s="435"/>
      <c r="DU57" s="438"/>
      <c r="DV57" s="436" t="s">
        <v>276</v>
      </c>
      <c r="DW57" s="119">
        <v>0.05</v>
      </c>
      <c r="DX57" s="436" t="s">
        <v>276</v>
      </c>
      <c r="DY57" s="119">
        <v>5</v>
      </c>
      <c r="DZ57" s="436" t="s">
        <v>276</v>
      </c>
      <c r="EA57" s="119">
        <v>0.05</v>
      </c>
      <c r="EB57" s="435"/>
      <c r="EC57" s="438"/>
      <c r="ED57" s="435"/>
      <c r="EE57" s="438"/>
      <c r="EF57" s="435"/>
      <c r="EG57" s="438"/>
      <c r="EH57" s="435"/>
      <c r="EI57" s="441"/>
    </row>
    <row r="58" spans="1:139" ht="11.25">
      <c r="A58" s="402">
        <v>37560</v>
      </c>
      <c r="B58" s="436"/>
      <c r="C58" s="437"/>
      <c r="D58" s="119"/>
      <c r="E58" s="119"/>
      <c r="F58" s="435"/>
      <c r="G58" s="438"/>
      <c r="H58" s="119"/>
      <c r="I58" s="119"/>
      <c r="J58" s="435"/>
      <c r="K58" s="438"/>
      <c r="L58" s="435"/>
      <c r="M58" s="438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435"/>
      <c r="Y58" s="438"/>
      <c r="Z58" s="435"/>
      <c r="AA58" s="438"/>
      <c r="AB58" s="435"/>
      <c r="AC58" s="438"/>
      <c r="AD58" s="435"/>
      <c r="AE58" s="438"/>
      <c r="AF58" s="435"/>
      <c r="AG58" s="438"/>
      <c r="AH58" s="435"/>
      <c r="AI58" s="438"/>
      <c r="AJ58" s="435"/>
      <c r="AK58" s="438"/>
      <c r="AL58" s="435"/>
      <c r="AM58" s="438"/>
      <c r="AN58" s="435"/>
      <c r="AO58" s="438"/>
      <c r="AP58" s="435"/>
      <c r="AQ58" s="438"/>
      <c r="AR58" s="435"/>
      <c r="AS58" s="438"/>
      <c r="AT58" s="435"/>
      <c r="AU58" s="438"/>
      <c r="AV58" s="119"/>
      <c r="AW58" s="119"/>
      <c r="AX58" s="119"/>
      <c r="AY58" s="119"/>
      <c r="AZ58" s="435"/>
      <c r="BA58" s="438"/>
      <c r="BB58" s="435"/>
      <c r="BC58" s="438"/>
      <c r="BD58" s="435"/>
      <c r="BE58" s="438"/>
      <c r="BF58" s="435"/>
      <c r="BG58" s="438"/>
      <c r="BH58" s="435"/>
      <c r="BI58" s="438"/>
      <c r="BJ58" s="435"/>
      <c r="BK58" s="438"/>
      <c r="BL58" s="435"/>
      <c r="BM58" s="438"/>
      <c r="BN58" s="435"/>
      <c r="BO58" s="438"/>
      <c r="BP58" s="435"/>
      <c r="BQ58" s="438"/>
      <c r="BR58" s="435"/>
      <c r="BS58" s="438"/>
      <c r="BT58" s="435"/>
      <c r="BU58" s="438"/>
      <c r="BV58" s="435"/>
      <c r="BW58" s="438"/>
      <c r="BX58" s="435"/>
      <c r="BY58" s="438"/>
      <c r="BZ58" s="435"/>
      <c r="CA58" s="438"/>
      <c r="CB58" s="435"/>
      <c r="CC58" s="438"/>
      <c r="CD58" s="119"/>
      <c r="CE58" s="119"/>
      <c r="CF58" s="435"/>
      <c r="CG58" s="438"/>
      <c r="CH58" s="435"/>
      <c r="CI58" s="438"/>
      <c r="CJ58" s="435"/>
      <c r="CK58" s="438"/>
      <c r="CL58" s="435"/>
      <c r="CM58" s="438"/>
      <c r="CN58" s="119"/>
      <c r="CO58" s="119"/>
      <c r="CP58" s="435"/>
      <c r="CQ58" s="438"/>
      <c r="CR58" s="435"/>
      <c r="CS58" s="438"/>
      <c r="CT58" s="435"/>
      <c r="CU58" s="438"/>
      <c r="CV58" s="435"/>
      <c r="CW58" s="438"/>
      <c r="CX58" s="435"/>
      <c r="CY58" s="438"/>
      <c r="CZ58" s="435"/>
      <c r="DA58" s="438"/>
      <c r="DB58" s="435"/>
      <c r="DC58" s="438"/>
      <c r="DD58" s="435"/>
      <c r="DE58" s="438"/>
      <c r="DF58" s="435"/>
      <c r="DG58" s="438"/>
      <c r="DH58" s="435"/>
      <c r="DI58" s="438"/>
      <c r="DJ58" s="435"/>
      <c r="DK58" s="438"/>
      <c r="DL58" s="435"/>
      <c r="DM58" s="438"/>
      <c r="DN58" s="435"/>
      <c r="DO58" s="438"/>
      <c r="DP58" s="435"/>
      <c r="DQ58" s="438"/>
      <c r="DR58" s="435"/>
      <c r="DS58" s="438"/>
      <c r="DT58" s="435"/>
      <c r="DU58" s="438"/>
      <c r="DV58" s="436"/>
      <c r="DW58" s="119"/>
      <c r="DX58" s="436" t="s">
        <v>276</v>
      </c>
      <c r="DY58" s="119">
        <v>5</v>
      </c>
      <c r="DZ58" s="436"/>
      <c r="EA58" s="119"/>
      <c r="EB58" s="435"/>
      <c r="EC58" s="438"/>
      <c r="ED58" s="435"/>
      <c r="EE58" s="438"/>
      <c r="EF58" s="435"/>
      <c r="EG58" s="438"/>
      <c r="EH58" s="435"/>
      <c r="EI58" s="441"/>
    </row>
    <row r="59" spans="1:139" ht="10.5" customHeight="1">
      <c r="A59" s="402">
        <v>37566</v>
      </c>
      <c r="B59" s="436"/>
      <c r="C59" s="437"/>
      <c r="D59" s="119" t="s">
        <v>276</v>
      </c>
      <c r="E59" s="119">
        <v>0.2</v>
      </c>
      <c r="F59" s="435"/>
      <c r="G59" s="438"/>
      <c r="H59" s="119" t="s">
        <v>276</v>
      </c>
      <c r="I59" s="119">
        <v>0.3</v>
      </c>
      <c r="J59" s="435"/>
      <c r="K59" s="438"/>
      <c r="L59" s="435"/>
      <c r="M59" s="438"/>
      <c r="N59" s="119" t="s">
        <v>276</v>
      </c>
      <c r="O59" s="119">
        <v>0.3</v>
      </c>
      <c r="P59" s="119" t="s">
        <v>276</v>
      </c>
      <c r="Q59" s="119">
        <v>0.3</v>
      </c>
      <c r="R59" s="119" t="s">
        <v>276</v>
      </c>
      <c r="S59" s="119">
        <v>0.3</v>
      </c>
      <c r="T59" s="119" t="s">
        <v>276</v>
      </c>
      <c r="U59" s="119">
        <v>0.3</v>
      </c>
      <c r="V59" s="119" t="s">
        <v>276</v>
      </c>
      <c r="W59" s="119">
        <v>0.1</v>
      </c>
      <c r="X59" s="435"/>
      <c r="Y59" s="438"/>
      <c r="Z59" s="435"/>
      <c r="AA59" s="438"/>
      <c r="AB59" s="435"/>
      <c r="AC59" s="438"/>
      <c r="AD59" s="435"/>
      <c r="AE59" s="438"/>
      <c r="AF59" s="435"/>
      <c r="AG59" s="438"/>
      <c r="AH59" s="435"/>
      <c r="AI59" s="438"/>
      <c r="AJ59" s="435"/>
      <c r="AK59" s="438"/>
      <c r="AL59" s="435"/>
      <c r="AM59" s="438"/>
      <c r="AN59" s="435"/>
      <c r="AO59" s="438"/>
      <c r="AP59" s="435"/>
      <c r="AQ59" s="438"/>
      <c r="AR59" s="435"/>
      <c r="AS59" s="438"/>
      <c r="AT59" s="435"/>
      <c r="AU59" s="438"/>
      <c r="AV59" s="119" t="s">
        <v>276</v>
      </c>
      <c r="AW59" s="119">
        <v>0.3</v>
      </c>
      <c r="AX59" s="119" t="s">
        <v>276</v>
      </c>
      <c r="AY59" s="119">
        <v>0.1</v>
      </c>
      <c r="AZ59" s="435"/>
      <c r="BA59" s="438"/>
      <c r="BB59" s="435"/>
      <c r="BC59" s="438"/>
      <c r="BD59" s="435"/>
      <c r="BE59" s="438"/>
      <c r="BF59" s="435"/>
      <c r="BG59" s="438"/>
      <c r="BH59" s="435"/>
      <c r="BI59" s="438"/>
      <c r="BJ59" s="435"/>
      <c r="BK59" s="438"/>
      <c r="BL59" s="435"/>
      <c r="BM59" s="438"/>
      <c r="BN59" s="435"/>
      <c r="BO59" s="438"/>
      <c r="BP59" s="435"/>
      <c r="BQ59" s="438"/>
      <c r="BR59" s="435"/>
      <c r="BS59" s="438"/>
      <c r="BT59" s="435"/>
      <c r="BU59" s="438"/>
      <c r="BV59" s="435"/>
      <c r="BW59" s="438"/>
      <c r="BX59" s="435"/>
      <c r="BY59" s="438"/>
      <c r="BZ59" s="435"/>
      <c r="CA59" s="438"/>
      <c r="CB59" s="435"/>
      <c r="CC59" s="438"/>
      <c r="CD59" s="119" t="s">
        <v>276</v>
      </c>
      <c r="CE59" s="119">
        <v>0.1</v>
      </c>
      <c r="CF59" s="435"/>
      <c r="CG59" s="438"/>
      <c r="CH59" s="435"/>
      <c r="CI59" s="438"/>
      <c r="CJ59" s="435"/>
      <c r="CK59" s="438"/>
      <c r="CL59" s="435"/>
      <c r="CM59" s="438"/>
      <c r="CN59" s="119" t="s">
        <v>276</v>
      </c>
      <c r="CO59" s="119">
        <v>0.05</v>
      </c>
      <c r="CP59" s="435"/>
      <c r="CQ59" s="438"/>
      <c r="CR59" s="435"/>
      <c r="CS59" s="438"/>
      <c r="CT59" s="435"/>
      <c r="CU59" s="438"/>
      <c r="CV59" s="435"/>
      <c r="CW59" s="438"/>
      <c r="CX59" s="435"/>
      <c r="CY59" s="438"/>
      <c r="CZ59" s="435"/>
      <c r="DA59" s="438"/>
      <c r="DB59" s="435"/>
      <c r="DC59" s="438"/>
      <c r="DD59" s="435"/>
      <c r="DE59" s="438"/>
      <c r="DF59" s="435"/>
      <c r="DG59" s="438"/>
      <c r="DH59" s="435"/>
      <c r="DI59" s="438"/>
      <c r="DJ59" s="435"/>
      <c r="DK59" s="438"/>
      <c r="DL59" s="435"/>
      <c r="DM59" s="438"/>
      <c r="DN59" s="435"/>
      <c r="DO59" s="438"/>
      <c r="DP59" s="435"/>
      <c r="DQ59" s="438"/>
      <c r="DR59" s="435"/>
      <c r="DS59" s="438"/>
      <c r="DT59" s="435"/>
      <c r="DU59" s="438"/>
      <c r="DV59" s="436" t="s">
        <v>276</v>
      </c>
      <c r="DW59" s="119">
        <v>0.05</v>
      </c>
      <c r="DX59" s="436" t="s">
        <v>276</v>
      </c>
      <c r="DY59" s="119">
        <v>25</v>
      </c>
      <c r="DZ59" s="436" t="s">
        <v>276</v>
      </c>
      <c r="EA59" s="119">
        <v>0.05</v>
      </c>
      <c r="EB59" s="435"/>
      <c r="EC59" s="438"/>
      <c r="ED59" s="435"/>
      <c r="EE59" s="438"/>
      <c r="EF59" s="435"/>
      <c r="EG59" s="438"/>
      <c r="EH59" s="435"/>
      <c r="EI59" s="441"/>
    </row>
    <row r="60" spans="1:139" ht="11.25" customHeight="1">
      <c r="A60" s="402">
        <v>37590</v>
      </c>
      <c r="B60" s="436"/>
      <c r="C60" s="437"/>
      <c r="D60" s="119"/>
      <c r="E60" s="119"/>
      <c r="F60" s="435"/>
      <c r="G60" s="438"/>
      <c r="H60" s="119"/>
      <c r="I60" s="119"/>
      <c r="J60" s="435"/>
      <c r="K60" s="438"/>
      <c r="L60" s="435"/>
      <c r="M60" s="438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435"/>
      <c r="Y60" s="438"/>
      <c r="Z60" s="435"/>
      <c r="AA60" s="438"/>
      <c r="AB60" s="435"/>
      <c r="AC60" s="438"/>
      <c r="AD60" s="435"/>
      <c r="AE60" s="438"/>
      <c r="AF60" s="435"/>
      <c r="AG60" s="438"/>
      <c r="AH60" s="435"/>
      <c r="AI60" s="438"/>
      <c r="AJ60" s="435"/>
      <c r="AK60" s="438"/>
      <c r="AL60" s="435"/>
      <c r="AM60" s="438"/>
      <c r="AN60" s="435"/>
      <c r="AO60" s="438"/>
      <c r="AP60" s="435"/>
      <c r="AQ60" s="438"/>
      <c r="AR60" s="435"/>
      <c r="AS60" s="438"/>
      <c r="AT60" s="435"/>
      <c r="AU60" s="438"/>
      <c r="AV60" s="119"/>
      <c r="AW60" s="119"/>
      <c r="AX60" s="119"/>
      <c r="AY60" s="119"/>
      <c r="AZ60" s="435"/>
      <c r="BA60" s="438"/>
      <c r="BB60" s="435"/>
      <c r="BC60" s="438"/>
      <c r="BD60" s="435"/>
      <c r="BE60" s="438"/>
      <c r="BF60" s="435"/>
      <c r="BG60" s="438"/>
      <c r="BH60" s="435"/>
      <c r="BI60" s="438"/>
      <c r="BJ60" s="435"/>
      <c r="BK60" s="438"/>
      <c r="BL60" s="435"/>
      <c r="BM60" s="438"/>
      <c r="BN60" s="435"/>
      <c r="BO60" s="438"/>
      <c r="BP60" s="435"/>
      <c r="BQ60" s="438"/>
      <c r="BR60" s="435"/>
      <c r="BS60" s="438"/>
      <c r="BT60" s="435"/>
      <c r="BU60" s="438"/>
      <c r="BV60" s="435"/>
      <c r="BW60" s="438"/>
      <c r="BX60" s="435"/>
      <c r="BY60" s="438"/>
      <c r="BZ60" s="435"/>
      <c r="CA60" s="438"/>
      <c r="CB60" s="435"/>
      <c r="CC60" s="438"/>
      <c r="CD60" s="119"/>
      <c r="CE60" s="119"/>
      <c r="CF60" s="435"/>
      <c r="CG60" s="438"/>
      <c r="CH60" s="435"/>
      <c r="CI60" s="438"/>
      <c r="CJ60" s="435"/>
      <c r="CK60" s="438"/>
      <c r="CL60" s="435"/>
      <c r="CM60" s="438"/>
      <c r="CN60" s="119"/>
      <c r="CO60" s="119"/>
      <c r="CP60" s="435"/>
      <c r="CQ60" s="438"/>
      <c r="CR60" s="435"/>
      <c r="CS60" s="438"/>
      <c r="CT60" s="435"/>
      <c r="CU60" s="438"/>
      <c r="CV60" s="435"/>
      <c r="CW60" s="438"/>
      <c r="CX60" s="435"/>
      <c r="CY60" s="438"/>
      <c r="CZ60" s="435"/>
      <c r="DA60" s="438"/>
      <c r="DB60" s="435"/>
      <c r="DC60" s="438"/>
      <c r="DD60" s="435"/>
      <c r="DE60" s="438"/>
      <c r="DF60" s="435"/>
      <c r="DG60" s="438"/>
      <c r="DH60" s="435"/>
      <c r="DI60" s="438"/>
      <c r="DJ60" s="435"/>
      <c r="DK60" s="438"/>
      <c r="DL60" s="435"/>
      <c r="DM60" s="438"/>
      <c r="DN60" s="435"/>
      <c r="DO60" s="438"/>
      <c r="DP60" s="435"/>
      <c r="DQ60" s="438"/>
      <c r="DR60" s="435"/>
      <c r="DS60" s="438"/>
      <c r="DT60" s="435"/>
      <c r="DU60" s="438"/>
      <c r="DV60" s="436"/>
      <c r="DW60" s="119"/>
      <c r="DX60" s="436" t="s">
        <v>276</v>
      </c>
      <c r="DY60" s="119">
        <v>25</v>
      </c>
      <c r="DZ60" s="436"/>
      <c r="EA60" s="119"/>
      <c r="EB60" s="435"/>
      <c r="EC60" s="438"/>
      <c r="ED60" s="435"/>
      <c r="EE60" s="438"/>
      <c r="EF60" s="435"/>
      <c r="EG60" s="438"/>
      <c r="EH60" s="435"/>
      <c r="EI60" s="441"/>
    </row>
    <row r="61" spans="1:139" ht="12" customHeight="1">
      <c r="A61" s="402">
        <v>37594</v>
      </c>
      <c r="B61" s="436"/>
      <c r="C61" s="437"/>
      <c r="D61" s="119" t="s">
        <v>276</v>
      </c>
      <c r="E61" s="119">
        <v>0.4</v>
      </c>
      <c r="F61" s="435"/>
      <c r="G61" s="438"/>
      <c r="H61" s="119" t="s">
        <v>276</v>
      </c>
      <c r="I61" s="119">
        <v>0.4</v>
      </c>
      <c r="J61" s="435"/>
      <c r="K61" s="438"/>
      <c r="L61" s="435"/>
      <c r="M61" s="438"/>
      <c r="N61" s="119" t="s">
        <v>276</v>
      </c>
      <c r="O61" s="119">
        <v>0.4</v>
      </c>
      <c r="P61" s="119" t="s">
        <v>276</v>
      </c>
      <c r="Q61" s="119">
        <v>0.4</v>
      </c>
      <c r="R61" s="119" t="s">
        <v>276</v>
      </c>
      <c r="S61" s="119">
        <v>0.4</v>
      </c>
      <c r="T61" s="119" t="s">
        <v>276</v>
      </c>
      <c r="U61" s="119">
        <v>0.4</v>
      </c>
      <c r="V61" s="119" t="s">
        <v>276</v>
      </c>
      <c r="W61" s="119">
        <v>0.2</v>
      </c>
      <c r="X61" s="435"/>
      <c r="Y61" s="438"/>
      <c r="Z61" s="435"/>
      <c r="AA61" s="438"/>
      <c r="AB61" s="435"/>
      <c r="AC61" s="438"/>
      <c r="AD61" s="435"/>
      <c r="AE61" s="438"/>
      <c r="AF61" s="435"/>
      <c r="AG61" s="438"/>
      <c r="AH61" s="435"/>
      <c r="AI61" s="438"/>
      <c r="AJ61" s="435"/>
      <c r="AK61" s="438"/>
      <c r="AL61" s="435"/>
      <c r="AM61" s="438"/>
      <c r="AN61" s="435"/>
      <c r="AO61" s="438"/>
      <c r="AP61" s="435"/>
      <c r="AQ61" s="438"/>
      <c r="AR61" s="435"/>
      <c r="AS61" s="438"/>
      <c r="AT61" s="435"/>
      <c r="AU61" s="438"/>
      <c r="AV61" s="119" t="s">
        <v>276</v>
      </c>
      <c r="AW61" s="119">
        <v>0.4</v>
      </c>
      <c r="AX61" s="119" t="s">
        <v>276</v>
      </c>
      <c r="AY61" s="119">
        <v>0.2</v>
      </c>
      <c r="AZ61" s="435"/>
      <c r="BA61" s="438"/>
      <c r="BB61" s="435"/>
      <c r="BC61" s="438"/>
      <c r="BD61" s="435"/>
      <c r="BE61" s="438"/>
      <c r="BF61" s="435"/>
      <c r="BG61" s="438"/>
      <c r="BH61" s="435"/>
      <c r="BI61" s="438"/>
      <c r="BJ61" s="435"/>
      <c r="BK61" s="438"/>
      <c r="BL61" s="435"/>
      <c r="BM61" s="438"/>
      <c r="BN61" s="435"/>
      <c r="BO61" s="438"/>
      <c r="BP61" s="435"/>
      <c r="BQ61" s="438"/>
      <c r="BR61" s="435"/>
      <c r="BS61" s="438"/>
      <c r="BT61" s="435"/>
      <c r="BU61" s="438"/>
      <c r="BV61" s="435"/>
      <c r="BW61" s="438"/>
      <c r="BX61" s="435"/>
      <c r="BY61" s="438"/>
      <c r="BZ61" s="435"/>
      <c r="CA61" s="438"/>
      <c r="CB61" s="435"/>
      <c r="CC61" s="438"/>
      <c r="CD61" s="119" t="s">
        <v>276</v>
      </c>
      <c r="CE61" s="119">
        <v>0.2</v>
      </c>
      <c r="CF61" s="435"/>
      <c r="CG61" s="438"/>
      <c r="CH61" s="435"/>
      <c r="CI61" s="438"/>
      <c r="CJ61" s="435"/>
      <c r="CK61" s="438"/>
      <c r="CL61" s="435"/>
      <c r="CM61" s="438"/>
      <c r="CN61" s="119" t="s">
        <v>276</v>
      </c>
      <c r="CO61" s="119">
        <v>0.06</v>
      </c>
      <c r="CP61" s="435"/>
      <c r="CQ61" s="438"/>
      <c r="CR61" s="435"/>
      <c r="CS61" s="438"/>
      <c r="CT61" s="435"/>
      <c r="CU61" s="438"/>
      <c r="CV61" s="435"/>
      <c r="CW61" s="438"/>
      <c r="CX61" s="435"/>
      <c r="CY61" s="438"/>
      <c r="CZ61" s="435"/>
      <c r="DA61" s="438"/>
      <c r="DB61" s="435"/>
      <c r="DC61" s="438"/>
      <c r="DD61" s="435"/>
      <c r="DE61" s="438"/>
      <c r="DF61" s="435"/>
      <c r="DG61" s="438"/>
      <c r="DH61" s="435"/>
      <c r="DI61" s="438"/>
      <c r="DJ61" s="435"/>
      <c r="DK61" s="438"/>
      <c r="DL61" s="435"/>
      <c r="DM61" s="438"/>
      <c r="DN61" s="435"/>
      <c r="DO61" s="438"/>
      <c r="DP61" s="435"/>
      <c r="DQ61" s="438"/>
      <c r="DR61" s="435"/>
      <c r="DS61" s="438"/>
      <c r="DT61" s="435"/>
      <c r="DU61" s="438"/>
      <c r="DV61" s="436" t="s">
        <v>276</v>
      </c>
      <c r="DW61" s="119">
        <v>0.06</v>
      </c>
      <c r="DX61" s="436" t="s">
        <v>32</v>
      </c>
      <c r="DY61" s="135">
        <v>6</v>
      </c>
      <c r="DZ61" s="436" t="s">
        <v>276</v>
      </c>
      <c r="EA61" s="119">
        <v>0.06</v>
      </c>
      <c r="EB61" s="435"/>
      <c r="EC61" s="438"/>
      <c r="ED61" s="435"/>
      <c r="EE61" s="438"/>
      <c r="EF61" s="435"/>
      <c r="EG61" s="438"/>
      <c r="EH61" s="435"/>
      <c r="EI61" s="441"/>
    </row>
    <row r="62" spans="1:139" ht="12" customHeight="1">
      <c r="A62" s="402">
        <v>37621</v>
      </c>
      <c r="B62" s="436"/>
      <c r="C62" s="437"/>
      <c r="D62" s="119"/>
      <c r="E62" s="119"/>
      <c r="F62" s="435"/>
      <c r="G62" s="438"/>
      <c r="H62" s="119"/>
      <c r="I62" s="119"/>
      <c r="J62" s="435"/>
      <c r="K62" s="438"/>
      <c r="L62" s="435"/>
      <c r="M62" s="438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435"/>
      <c r="Y62" s="438"/>
      <c r="Z62" s="435"/>
      <c r="AA62" s="438"/>
      <c r="AB62" s="435"/>
      <c r="AC62" s="438"/>
      <c r="AD62" s="435"/>
      <c r="AE62" s="438"/>
      <c r="AF62" s="435"/>
      <c r="AG62" s="438"/>
      <c r="AH62" s="435"/>
      <c r="AI62" s="438"/>
      <c r="AJ62" s="435"/>
      <c r="AK62" s="438"/>
      <c r="AL62" s="435"/>
      <c r="AM62" s="438"/>
      <c r="AN62" s="435"/>
      <c r="AO62" s="438"/>
      <c r="AP62" s="435"/>
      <c r="AQ62" s="438"/>
      <c r="AR62" s="435"/>
      <c r="AS62" s="438"/>
      <c r="AT62" s="435"/>
      <c r="AU62" s="438"/>
      <c r="AV62" s="119"/>
      <c r="AW62" s="119"/>
      <c r="AX62" s="119"/>
      <c r="AY62" s="119"/>
      <c r="AZ62" s="435"/>
      <c r="BA62" s="438"/>
      <c r="BB62" s="435"/>
      <c r="BC62" s="438"/>
      <c r="BD62" s="435"/>
      <c r="BE62" s="438"/>
      <c r="BF62" s="435"/>
      <c r="BG62" s="438"/>
      <c r="BH62" s="435"/>
      <c r="BI62" s="438"/>
      <c r="BJ62" s="435"/>
      <c r="BK62" s="438"/>
      <c r="BL62" s="435"/>
      <c r="BM62" s="438"/>
      <c r="BN62" s="435"/>
      <c r="BO62" s="438"/>
      <c r="BP62" s="435"/>
      <c r="BQ62" s="438"/>
      <c r="BR62" s="435"/>
      <c r="BS62" s="438"/>
      <c r="BT62" s="435"/>
      <c r="BU62" s="438"/>
      <c r="BV62" s="435"/>
      <c r="BW62" s="438"/>
      <c r="BX62" s="435"/>
      <c r="BY62" s="438"/>
      <c r="BZ62" s="435"/>
      <c r="CA62" s="438"/>
      <c r="CB62" s="435"/>
      <c r="CC62" s="438"/>
      <c r="CD62" s="119"/>
      <c r="CE62" s="119"/>
      <c r="CF62" s="435"/>
      <c r="CG62" s="438"/>
      <c r="CH62" s="435"/>
      <c r="CI62" s="438"/>
      <c r="CJ62" s="435"/>
      <c r="CK62" s="438"/>
      <c r="CL62" s="435"/>
      <c r="CM62" s="438"/>
      <c r="CN62" s="119"/>
      <c r="CO62" s="119"/>
      <c r="CP62" s="435"/>
      <c r="CQ62" s="438"/>
      <c r="CR62" s="435"/>
      <c r="CS62" s="438"/>
      <c r="CT62" s="435"/>
      <c r="CU62" s="438"/>
      <c r="CV62" s="435"/>
      <c r="CW62" s="438"/>
      <c r="CX62" s="435"/>
      <c r="CY62" s="438"/>
      <c r="CZ62" s="435"/>
      <c r="DA62" s="438"/>
      <c r="DB62" s="435"/>
      <c r="DC62" s="438"/>
      <c r="DD62" s="435"/>
      <c r="DE62" s="438"/>
      <c r="DF62" s="435"/>
      <c r="DG62" s="438"/>
      <c r="DH62" s="435"/>
      <c r="DI62" s="438"/>
      <c r="DJ62" s="435"/>
      <c r="DK62" s="438"/>
      <c r="DL62" s="435"/>
      <c r="DM62" s="438"/>
      <c r="DN62" s="435"/>
      <c r="DO62" s="438"/>
      <c r="DP62" s="435"/>
      <c r="DQ62" s="438"/>
      <c r="DR62" s="435"/>
      <c r="DS62" s="438"/>
      <c r="DT62" s="435"/>
      <c r="DU62" s="438"/>
      <c r="DV62" s="436"/>
      <c r="DW62" s="119"/>
      <c r="DX62" s="436" t="s">
        <v>32</v>
      </c>
      <c r="DY62" s="135">
        <v>6</v>
      </c>
      <c r="DZ62" s="436"/>
      <c r="EA62" s="119"/>
      <c r="EB62" s="435"/>
      <c r="EC62" s="438"/>
      <c r="ED62" s="435"/>
      <c r="EE62" s="438"/>
      <c r="EF62" s="435"/>
      <c r="EG62" s="438"/>
      <c r="EH62" s="435"/>
      <c r="EI62" s="441"/>
    </row>
    <row r="63" spans="1:139" ht="11.25">
      <c r="A63" s="402">
        <v>37623</v>
      </c>
      <c r="B63" s="436"/>
      <c r="C63" s="437"/>
      <c r="D63" s="119" t="s">
        <v>276</v>
      </c>
      <c r="E63" s="119">
        <v>0.2</v>
      </c>
      <c r="F63" s="435"/>
      <c r="G63" s="438"/>
      <c r="H63" s="119" t="s">
        <v>276</v>
      </c>
      <c r="I63" s="119">
        <v>0.3</v>
      </c>
      <c r="J63" s="435"/>
      <c r="K63" s="438"/>
      <c r="L63" s="435"/>
      <c r="M63" s="438"/>
      <c r="N63" s="119" t="s">
        <v>276</v>
      </c>
      <c r="O63" s="119">
        <v>0.3</v>
      </c>
      <c r="P63" s="119" t="s">
        <v>276</v>
      </c>
      <c r="Q63" s="119">
        <v>0.3</v>
      </c>
      <c r="R63" s="119" t="s">
        <v>276</v>
      </c>
      <c r="S63" s="119">
        <v>0.3</v>
      </c>
      <c r="T63" s="119" t="s">
        <v>276</v>
      </c>
      <c r="U63" s="119">
        <v>0.3</v>
      </c>
      <c r="V63" s="119" t="s">
        <v>276</v>
      </c>
      <c r="W63" s="119">
        <v>0.1</v>
      </c>
      <c r="X63" s="435"/>
      <c r="Y63" s="438"/>
      <c r="Z63" s="435"/>
      <c r="AA63" s="438"/>
      <c r="AB63" s="435"/>
      <c r="AC63" s="438"/>
      <c r="AD63" s="435"/>
      <c r="AE63" s="438"/>
      <c r="AF63" s="435"/>
      <c r="AG63" s="438"/>
      <c r="AH63" s="435"/>
      <c r="AI63" s="438"/>
      <c r="AJ63" s="435"/>
      <c r="AK63" s="438"/>
      <c r="AL63" s="435"/>
      <c r="AM63" s="438"/>
      <c r="AN63" s="435"/>
      <c r="AO63" s="438"/>
      <c r="AP63" s="435"/>
      <c r="AQ63" s="438"/>
      <c r="AR63" s="435"/>
      <c r="AS63" s="438"/>
      <c r="AT63" s="435"/>
      <c r="AU63" s="438"/>
      <c r="AV63" s="119" t="s">
        <v>276</v>
      </c>
      <c r="AW63" s="119">
        <v>0.3</v>
      </c>
      <c r="AX63" s="119" t="s">
        <v>276</v>
      </c>
      <c r="AY63" s="119">
        <v>0.1</v>
      </c>
      <c r="AZ63" s="435"/>
      <c r="BA63" s="438"/>
      <c r="BB63" s="435"/>
      <c r="BC63" s="438"/>
      <c r="BD63" s="435"/>
      <c r="BE63" s="438"/>
      <c r="BF63" s="435"/>
      <c r="BG63" s="438"/>
      <c r="BH63" s="435"/>
      <c r="BI63" s="438"/>
      <c r="BJ63" s="435"/>
      <c r="BK63" s="438"/>
      <c r="BL63" s="435"/>
      <c r="BM63" s="438"/>
      <c r="BN63" s="435"/>
      <c r="BO63" s="438"/>
      <c r="BP63" s="435"/>
      <c r="BQ63" s="438"/>
      <c r="BR63" s="435"/>
      <c r="BS63" s="438"/>
      <c r="BT63" s="435"/>
      <c r="BU63" s="438"/>
      <c r="BV63" s="435"/>
      <c r="BW63" s="438"/>
      <c r="BX63" s="435"/>
      <c r="BY63" s="438"/>
      <c r="BZ63" s="435"/>
      <c r="CA63" s="438"/>
      <c r="CB63" s="435"/>
      <c r="CC63" s="438"/>
      <c r="CD63" s="119" t="s">
        <v>276</v>
      </c>
      <c r="CE63" s="119">
        <v>0.1</v>
      </c>
      <c r="CF63" s="435"/>
      <c r="CG63" s="438"/>
      <c r="CH63" s="435"/>
      <c r="CI63" s="438"/>
      <c r="CJ63" s="435"/>
      <c r="CK63" s="438"/>
      <c r="CL63" s="435"/>
      <c r="CM63" s="438"/>
      <c r="CN63" s="119" t="s">
        <v>276</v>
      </c>
      <c r="CO63" s="119">
        <v>0.05</v>
      </c>
      <c r="CP63" s="435"/>
      <c r="CQ63" s="438"/>
      <c r="CR63" s="435"/>
      <c r="CS63" s="438"/>
      <c r="CT63" s="435"/>
      <c r="CU63" s="438"/>
      <c r="CV63" s="435"/>
      <c r="CW63" s="438"/>
      <c r="CX63" s="435"/>
      <c r="CY63" s="438"/>
      <c r="CZ63" s="435"/>
      <c r="DA63" s="438"/>
      <c r="DB63" s="435"/>
      <c r="DC63" s="438"/>
      <c r="DD63" s="435"/>
      <c r="DE63" s="438"/>
      <c r="DF63" s="435"/>
      <c r="DG63" s="438"/>
      <c r="DH63" s="435"/>
      <c r="DI63" s="438"/>
      <c r="DJ63" s="435"/>
      <c r="DK63" s="438"/>
      <c r="DL63" s="435"/>
      <c r="DM63" s="438"/>
      <c r="DN63" s="435"/>
      <c r="DO63" s="438"/>
      <c r="DP63" s="435"/>
      <c r="DQ63" s="438"/>
      <c r="DR63" s="435"/>
      <c r="DS63" s="438"/>
      <c r="DT63" s="435"/>
      <c r="DU63" s="438"/>
      <c r="DV63" s="436" t="s">
        <v>276</v>
      </c>
      <c r="DW63" s="119">
        <v>0.05</v>
      </c>
      <c r="DX63" s="436" t="s">
        <v>32</v>
      </c>
      <c r="DY63" s="135">
        <v>5</v>
      </c>
      <c r="DZ63" s="436" t="s">
        <v>276</v>
      </c>
      <c r="EA63" s="119">
        <v>0.05</v>
      </c>
      <c r="EB63" s="435"/>
      <c r="EC63" s="438"/>
      <c r="ED63" s="435"/>
      <c r="EE63" s="438"/>
      <c r="EF63" s="435"/>
      <c r="EG63" s="438"/>
      <c r="EH63" s="435"/>
      <c r="EI63" s="441"/>
    </row>
    <row r="64" spans="1:139" ht="11.25">
      <c r="A64" s="402">
        <v>37652</v>
      </c>
      <c r="B64" s="436"/>
      <c r="C64" s="437"/>
      <c r="D64" s="119"/>
      <c r="E64" s="119"/>
      <c r="F64" s="435"/>
      <c r="G64" s="438"/>
      <c r="H64" s="119"/>
      <c r="I64" s="119"/>
      <c r="J64" s="435"/>
      <c r="K64" s="438"/>
      <c r="L64" s="435"/>
      <c r="M64" s="438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435"/>
      <c r="Y64" s="438"/>
      <c r="Z64" s="435"/>
      <c r="AA64" s="438"/>
      <c r="AB64" s="435"/>
      <c r="AC64" s="438"/>
      <c r="AD64" s="435"/>
      <c r="AE64" s="438"/>
      <c r="AF64" s="435"/>
      <c r="AG64" s="438"/>
      <c r="AH64" s="435"/>
      <c r="AI64" s="438"/>
      <c r="AJ64" s="435"/>
      <c r="AK64" s="438"/>
      <c r="AL64" s="435"/>
      <c r="AM64" s="438"/>
      <c r="AN64" s="435"/>
      <c r="AO64" s="438"/>
      <c r="AP64" s="435"/>
      <c r="AQ64" s="438"/>
      <c r="AR64" s="435"/>
      <c r="AS64" s="438"/>
      <c r="AT64" s="435"/>
      <c r="AU64" s="438"/>
      <c r="AV64" s="119"/>
      <c r="AW64" s="119"/>
      <c r="AX64" s="119"/>
      <c r="AY64" s="119"/>
      <c r="AZ64" s="435"/>
      <c r="BA64" s="438"/>
      <c r="BB64" s="435"/>
      <c r="BC64" s="438"/>
      <c r="BD64" s="435"/>
      <c r="BE64" s="438"/>
      <c r="BF64" s="435"/>
      <c r="BG64" s="438"/>
      <c r="BH64" s="435"/>
      <c r="BI64" s="438"/>
      <c r="BJ64" s="435"/>
      <c r="BK64" s="438"/>
      <c r="BL64" s="435"/>
      <c r="BM64" s="438"/>
      <c r="BN64" s="435"/>
      <c r="BO64" s="438"/>
      <c r="BP64" s="435"/>
      <c r="BQ64" s="438"/>
      <c r="BR64" s="435"/>
      <c r="BS64" s="438"/>
      <c r="BT64" s="435"/>
      <c r="BU64" s="438"/>
      <c r="BV64" s="435"/>
      <c r="BW64" s="438"/>
      <c r="BX64" s="435"/>
      <c r="BY64" s="438"/>
      <c r="BZ64" s="435"/>
      <c r="CA64" s="438"/>
      <c r="CB64" s="435"/>
      <c r="CC64" s="438"/>
      <c r="CD64" s="119"/>
      <c r="CE64" s="119"/>
      <c r="CF64" s="435"/>
      <c r="CG64" s="438"/>
      <c r="CH64" s="435"/>
      <c r="CI64" s="438"/>
      <c r="CJ64" s="435"/>
      <c r="CK64" s="438"/>
      <c r="CL64" s="435"/>
      <c r="CM64" s="438"/>
      <c r="CN64" s="119"/>
      <c r="CO64" s="119"/>
      <c r="CP64" s="435"/>
      <c r="CQ64" s="438"/>
      <c r="CR64" s="435"/>
      <c r="CS64" s="438"/>
      <c r="CT64" s="435"/>
      <c r="CU64" s="438"/>
      <c r="CV64" s="435"/>
      <c r="CW64" s="438"/>
      <c r="CX64" s="435"/>
      <c r="CY64" s="438"/>
      <c r="CZ64" s="435"/>
      <c r="DA64" s="438"/>
      <c r="DB64" s="435"/>
      <c r="DC64" s="438"/>
      <c r="DD64" s="435"/>
      <c r="DE64" s="438"/>
      <c r="DF64" s="435"/>
      <c r="DG64" s="438"/>
      <c r="DH64" s="435"/>
      <c r="DI64" s="438"/>
      <c r="DJ64" s="435"/>
      <c r="DK64" s="438"/>
      <c r="DL64" s="435"/>
      <c r="DM64" s="438"/>
      <c r="DN64" s="435"/>
      <c r="DO64" s="438"/>
      <c r="DP64" s="435"/>
      <c r="DQ64" s="438"/>
      <c r="DR64" s="435"/>
      <c r="DS64" s="438"/>
      <c r="DT64" s="435"/>
      <c r="DU64" s="438"/>
      <c r="DV64" s="436"/>
      <c r="DW64" s="119"/>
      <c r="DX64" s="436" t="s">
        <v>32</v>
      </c>
      <c r="DY64" s="135">
        <v>5</v>
      </c>
      <c r="DZ64" s="436"/>
      <c r="EA64" s="119"/>
      <c r="EB64" s="435"/>
      <c r="EC64" s="438"/>
      <c r="ED64" s="435"/>
      <c r="EE64" s="438"/>
      <c r="EF64" s="435"/>
      <c r="EG64" s="438"/>
      <c r="EH64" s="435"/>
      <c r="EI64" s="441"/>
    </row>
    <row r="65" spans="1:139" ht="11.25">
      <c r="A65" s="402">
        <v>37658</v>
      </c>
      <c r="B65" s="436"/>
      <c r="C65" s="445"/>
      <c r="D65" s="119" t="s">
        <v>276</v>
      </c>
      <c r="E65" s="119">
        <v>0.2</v>
      </c>
      <c r="F65" s="435"/>
      <c r="G65" s="438"/>
      <c r="H65" s="119" t="s">
        <v>276</v>
      </c>
      <c r="I65" s="119">
        <v>0.3</v>
      </c>
      <c r="J65" s="435"/>
      <c r="K65" s="438"/>
      <c r="L65" s="435"/>
      <c r="M65" s="438"/>
      <c r="N65" s="119" t="s">
        <v>276</v>
      </c>
      <c r="O65" s="119">
        <v>0.3</v>
      </c>
      <c r="P65" s="119" t="s">
        <v>276</v>
      </c>
      <c r="Q65" s="119">
        <v>0.3</v>
      </c>
      <c r="R65" s="119" t="s">
        <v>276</v>
      </c>
      <c r="S65" s="119">
        <v>0.3</v>
      </c>
      <c r="T65" s="119" t="s">
        <v>276</v>
      </c>
      <c r="U65" s="119">
        <v>0.3</v>
      </c>
      <c r="V65" s="119" t="s">
        <v>276</v>
      </c>
      <c r="W65" s="119">
        <v>0.1</v>
      </c>
      <c r="X65" s="435"/>
      <c r="Y65" s="438"/>
      <c r="Z65" s="435"/>
      <c r="AA65" s="438"/>
      <c r="AB65" s="435"/>
      <c r="AC65" s="438"/>
      <c r="AD65" s="435"/>
      <c r="AE65" s="438"/>
      <c r="AF65" s="435"/>
      <c r="AG65" s="438"/>
      <c r="AH65" s="435"/>
      <c r="AI65" s="438"/>
      <c r="AJ65" s="435"/>
      <c r="AK65" s="438"/>
      <c r="AL65" s="435"/>
      <c r="AM65" s="438"/>
      <c r="AN65" s="435"/>
      <c r="AO65" s="438"/>
      <c r="AP65" s="435"/>
      <c r="AQ65" s="438"/>
      <c r="AR65" s="435"/>
      <c r="AS65" s="438"/>
      <c r="AT65" s="435"/>
      <c r="AU65" s="438"/>
      <c r="AV65" s="119" t="s">
        <v>276</v>
      </c>
      <c r="AW65" s="119">
        <v>0.3</v>
      </c>
      <c r="AX65" s="119" t="s">
        <v>276</v>
      </c>
      <c r="AY65" s="119">
        <v>0.1</v>
      </c>
      <c r="AZ65" s="435"/>
      <c r="BA65" s="438"/>
      <c r="BB65" s="435"/>
      <c r="BC65" s="438"/>
      <c r="BD65" s="435"/>
      <c r="BE65" s="438"/>
      <c r="BF65" s="435"/>
      <c r="BG65" s="438"/>
      <c r="BH65" s="435"/>
      <c r="BI65" s="438"/>
      <c r="BJ65" s="435"/>
      <c r="BK65" s="438"/>
      <c r="BL65" s="435"/>
      <c r="BM65" s="438"/>
      <c r="BN65" s="435"/>
      <c r="BO65" s="438"/>
      <c r="BP65" s="435"/>
      <c r="BQ65" s="438"/>
      <c r="BR65" s="435"/>
      <c r="BS65" s="438"/>
      <c r="BT65" s="435"/>
      <c r="BU65" s="438"/>
      <c r="BV65" s="435"/>
      <c r="BW65" s="438"/>
      <c r="BX65" s="435"/>
      <c r="BY65" s="438"/>
      <c r="BZ65" s="435"/>
      <c r="CA65" s="438"/>
      <c r="CB65" s="435"/>
      <c r="CC65" s="438"/>
      <c r="CD65" s="119" t="s">
        <v>276</v>
      </c>
      <c r="CE65" s="119">
        <v>0.1</v>
      </c>
      <c r="CF65" s="435"/>
      <c r="CG65" s="438"/>
      <c r="CH65" s="435"/>
      <c r="CI65" s="438"/>
      <c r="CJ65" s="435"/>
      <c r="CK65" s="438"/>
      <c r="CL65" s="435"/>
      <c r="CM65" s="438"/>
      <c r="CN65" s="119" t="s">
        <v>276</v>
      </c>
      <c r="CO65" s="119">
        <v>0.05</v>
      </c>
      <c r="CP65" s="435"/>
      <c r="CQ65" s="438"/>
      <c r="CR65" s="435"/>
      <c r="CS65" s="438"/>
      <c r="CT65" s="435"/>
      <c r="CU65" s="438"/>
      <c r="CV65" s="435"/>
      <c r="CW65" s="438"/>
      <c r="CX65" s="435"/>
      <c r="CY65" s="438"/>
      <c r="CZ65" s="435"/>
      <c r="DA65" s="438"/>
      <c r="DB65" s="435"/>
      <c r="DC65" s="438"/>
      <c r="DD65" s="435"/>
      <c r="DE65" s="438"/>
      <c r="DF65" s="435"/>
      <c r="DG65" s="438"/>
      <c r="DH65" s="435"/>
      <c r="DI65" s="438"/>
      <c r="DJ65" s="435"/>
      <c r="DK65" s="438"/>
      <c r="DL65" s="435"/>
      <c r="DM65" s="438"/>
      <c r="DN65" s="435"/>
      <c r="DO65" s="438"/>
      <c r="DP65" s="435"/>
      <c r="DQ65" s="438"/>
      <c r="DR65" s="435"/>
      <c r="DS65" s="438"/>
      <c r="DT65" s="435"/>
      <c r="DU65" s="438"/>
      <c r="DV65" s="436" t="s">
        <v>276</v>
      </c>
      <c r="DW65" s="119">
        <v>0.05</v>
      </c>
      <c r="DX65" s="436" t="s">
        <v>32</v>
      </c>
      <c r="DY65" s="135">
        <v>3</v>
      </c>
      <c r="DZ65" s="436" t="s">
        <v>276</v>
      </c>
      <c r="EA65" s="119">
        <v>0.05</v>
      </c>
      <c r="EB65" s="435"/>
      <c r="EC65" s="438"/>
      <c r="ED65" s="435"/>
      <c r="EE65" s="438"/>
      <c r="EF65" s="435"/>
      <c r="EG65" s="438"/>
      <c r="EH65" s="435"/>
      <c r="EI65" s="441"/>
    </row>
    <row r="66" spans="1:139" ht="11.25">
      <c r="A66" s="446">
        <v>37680</v>
      </c>
      <c r="B66" s="436"/>
      <c r="C66" s="437"/>
      <c r="D66" s="435"/>
      <c r="E66" s="438"/>
      <c r="F66" s="435"/>
      <c r="G66" s="438"/>
      <c r="H66" s="436"/>
      <c r="I66" s="437"/>
      <c r="J66" s="435"/>
      <c r="K66" s="438"/>
      <c r="L66" s="435"/>
      <c r="M66" s="438"/>
      <c r="N66" s="436"/>
      <c r="O66" s="437"/>
      <c r="P66" s="439"/>
      <c r="Q66" s="440"/>
      <c r="R66" s="439"/>
      <c r="S66" s="440"/>
      <c r="T66" s="436"/>
      <c r="U66" s="437"/>
      <c r="V66" s="439"/>
      <c r="W66" s="440"/>
      <c r="X66" s="435"/>
      <c r="Y66" s="438"/>
      <c r="Z66" s="435"/>
      <c r="AA66" s="438"/>
      <c r="AB66" s="435"/>
      <c r="AC66" s="438"/>
      <c r="AD66" s="435"/>
      <c r="AE66" s="438"/>
      <c r="AF66" s="435"/>
      <c r="AG66" s="438"/>
      <c r="AH66" s="435"/>
      <c r="AI66" s="438"/>
      <c r="AJ66" s="435"/>
      <c r="AK66" s="438"/>
      <c r="AL66" s="435"/>
      <c r="AM66" s="438"/>
      <c r="AN66" s="435"/>
      <c r="AO66" s="438"/>
      <c r="AP66" s="435"/>
      <c r="AQ66" s="438"/>
      <c r="AR66" s="435"/>
      <c r="AS66" s="438"/>
      <c r="AT66" s="435"/>
      <c r="AU66" s="438"/>
      <c r="AV66" s="439"/>
      <c r="AW66" s="440"/>
      <c r="AX66" s="439"/>
      <c r="AY66" s="440"/>
      <c r="AZ66" s="435"/>
      <c r="BA66" s="438"/>
      <c r="BB66" s="435"/>
      <c r="BC66" s="438"/>
      <c r="BD66" s="435"/>
      <c r="BE66" s="438"/>
      <c r="BF66" s="435"/>
      <c r="BG66" s="438"/>
      <c r="BH66" s="435"/>
      <c r="BI66" s="438"/>
      <c r="BJ66" s="435"/>
      <c r="BK66" s="438"/>
      <c r="BL66" s="435"/>
      <c r="BM66" s="438"/>
      <c r="BN66" s="435"/>
      <c r="BO66" s="438"/>
      <c r="BP66" s="435"/>
      <c r="BQ66" s="438"/>
      <c r="BR66" s="435"/>
      <c r="BS66" s="438"/>
      <c r="BT66" s="435"/>
      <c r="BU66" s="438"/>
      <c r="BV66" s="435"/>
      <c r="BW66" s="438"/>
      <c r="BX66" s="435"/>
      <c r="BY66" s="438"/>
      <c r="BZ66" s="435"/>
      <c r="CA66" s="438"/>
      <c r="CB66" s="435"/>
      <c r="CC66" s="438"/>
      <c r="CD66" s="439"/>
      <c r="CE66" s="440"/>
      <c r="CF66" s="435"/>
      <c r="CG66" s="438"/>
      <c r="CH66" s="435"/>
      <c r="CI66" s="438"/>
      <c r="CJ66" s="435"/>
      <c r="CK66" s="438"/>
      <c r="CL66" s="435"/>
      <c r="CM66" s="438"/>
      <c r="CN66" s="439"/>
      <c r="CO66" s="440"/>
      <c r="CP66" s="435"/>
      <c r="CQ66" s="438"/>
      <c r="CR66" s="435"/>
      <c r="CS66" s="438"/>
      <c r="CT66" s="435"/>
      <c r="CU66" s="438"/>
      <c r="CV66" s="435"/>
      <c r="CW66" s="438"/>
      <c r="CX66" s="435"/>
      <c r="CY66" s="438"/>
      <c r="CZ66" s="435"/>
      <c r="DA66" s="438"/>
      <c r="DB66" s="435"/>
      <c r="DC66" s="438"/>
      <c r="DD66" s="435"/>
      <c r="DE66" s="438"/>
      <c r="DF66" s="435"/>
      <c r="DG66" s="438"/>
      <c r="DH66" s="435"/>
      <c r="DI66" s="438"/>
      <c r="DJ66" s="435"/>
      <c r="DK66" s="438"/>
      <c r="DL66" s="435"/>
      <c r="DM66" s="438"/>
      <c r="DN66" s="435"/>
      <c r="DO66" s="438"/>
      <c r="DP66" s="435"/>
      <c r="DQ66" s="438"/>
      <c r="DR66" s="435"/>
      <c r="DS66" s="438"/>
      <c r="DT66" s="435"/>
      <c r="DU66" s="438"/>
      <c r="DV66" s="439"/>
      <c r="DW66" s="440"/>
      <c r="DX66" s="436" t="s">
        <v>32</v>
      </c>
      <c r="DY66" s="135">
        <v>3</v>
      </c>
      <c r="DZ66" s="439"/>
      <c r="EA66" s="444"/>
      <c r="EB66" s="435"/>
      <c r="EC66" s="438"/>
      <c r="ED66" s="435"/>
      <c r="EE66" s="438"/>
      <c r="EF66" s="435"/>
      <c r="EG66" s="438"/>
      <c r="EH66" s="435"/>
      <c r="EI66" s="441"/>
    </row>
    <row r="67" spans="1:139" ht="11.25">
      <c r="A67" s="446"/>
      <c r="B67" s="436"/>
      <c r="C67" s="437"/>
      <c r="D67" s="435"/>
      <c r="E67" s="438"/>
      <c r="F67" s="435"/>
      <c r="G67" s="438"/>
      <c r="H67" s="436"/>
      <c r="I67" s="437"/>
      <c r="J67" s="435"/>
      <c r="K67" s="438"/>
      <c r="L67" s="435"/>
      <c r="M67" s="438"/>
      <c r="N67" s="436"/>
      <c r="O67" s="437"/>
      <c r="P67" s="439"/>
      <c r="Q67" s="440"/>
      <c r="R67" s="439"/>
      <c r="S67" s="440"/>
      <c r="T67" s="436"/>
      <c r="U67" s="437"/>
      <c r="V67" s="439"/>
      <c r="W67" s="440"/>
      <c r="X67" s="435"/>
      <c r="Y67" s="438"/>
      <c r="Z67" s="435"/>
      <c r="AA67" s="438"/>
      <c r="AB67" s="435"/>
      <c r="AC67" s="438"/>
      <c r="AD67" s="435"/>
      <c r="AE67" s="438"/>
      <c r="AF67" s="435"/>
      <c r="AG67" s="438"/>
      <c r="AH67" s="435"/>
      <c r="AI67" s="438"/>
      <c r="AJ67" s="435"/>
      <c r="AK67" s="438"/>
      <c r="AL67" s="435"/>
      <c r="AM67" s="438"/>
      <c r="AN67" s="435"/>
      <c r="AO67" s="438"/>
      <c r="AP67" s="435"/>
      <c r="AQ67" s="438"/>
      <c r="AR67" s="435"/>
      <c r="AS67" s="438"/>
      <c r="AT67" s="435"/>
      <c r="AU67" s="438"/>
      <c r="AV67" s="439"/>
      <c r="AW67" s="440"/>
      <c r="AX67" s="439"/>
      <c r="AY67" s="440"/>
      <c r="AZ67" s="435"/>
      <c r="BA67" s="438"/>
      <c r="BB67" s="435"/>
      <c r="BC67" s="438"/>
      <c r="BD67" s="435"/>
      <c r="BE67" s="438"/>
      <c r="BF67" s="435"/>
      <c r="BG67" s="438"/>
      <c r="BH67" s="435"/>
      <c r="BI67" s="438"/>
      <c r="BJ67" s="435"/>
      <c r="BK67" s="438"/>
      <c r="BL67" s="435"/>
      <c r="BM67" s="438"/>
      <c r="BN67" s="435"/>
      <c r="BO67" s="438"/>
      <c r="BP67" s="435"/>
      <c r="BQ67" s="438"/>
      <c r="BR67" s="435"/>
      <c r="BS67" s="438"/>
      <c r="BT67" s="435"/>
      <c r="BU67" s="438"/>
      <c r="BV67" s="435"/>
      <c r="BW67" s="438"/>
      <c r="BX67" s="435"/>
      <c r="BY67" s="438"/>
      <c r="BZ67" s="435"/>
      <c r="CA67" s="438"/>
      <c r="CB67" s="435"/>
      <c r="CC67" s="438"/>
      <c r="CD67" s="439"/>
      <c r="CE67" s="440"/>
      <c r="CF67" s="435"/>
      <c r="CG67" s="438"/>
      <c r="CH67" s="435"/>
      <c r="CI67" s="438"/>
      <c r="CJ67" s="435"/>
      <c r="CK67" s="438"/>
      <c r="CL67" s="435"/>
      <c r="CM67" s="438"/>
      <c r="CN67" s="439"/>
      <c r="CO67" s="440"/>
      <c r="CP67" s="435"/>
      <c r="CQ67" s="438"/>
      <c r="CR67" s="435"/>
      <c r="CS67" s="438"/>
      <c r="CT67" s="435"/>
      <c r="CU67" s="438"/>
      <c r="CV67" s="435"/>
      <c r="CW67" s="438"/>
      <c r="CX67" s="435"/>
      <c r="CY67" s="438"/>
      <c r="CZ67" s="435"/>
      <c r="DA67" s="438"/>
      <c r="DB67" s="435"/>
      <c r="DC67" s="438"/>
      <c r="DD67" s="435"/>
      <c r="DE67" s="438"/>
      <c r="DF67" s="435"/>
      <c r="DG67" s="438"/>
      <c r="DH67" s="435"/>
      <c r="DI67" s="438"/>
      <c r="DJ67" s="435"/>
      <c r="DK67" s="438"/>
      <c r="DL67" s="435"/>
      <c r="DM67" s="438"/>
      <c r="DN67" s="435"/>
      <c r="DO67" s="438"/>
      <c r="DP67" s="435"/>
      <c r="DQ67" s="438"/>
      <c r="DR67" s="435"/>
      <c r="DS67" s="438"/>
      <c r="DT67" s="435"/>
      <c r="DU67" s="438"/>
      <c r="DV67" s="439"/>
      <c r="DW67" s="440"/>
      <c r="DX67" s="439"/>
      <c r="DY67" s="447"/>
      <c r="DZ67" s="439"/>
      <c r="EA67" s="440"/>
      <c r="EB67" s="435"/>
      <c r="EC67" s="438"/>
      <c r="ED67" s="435"/>
      <c r="EE67" s="438"/>
      <c r="EF67" s="435"/>
      <c r="EG67" s="438"/>
      <c r="EH67" s="435"/>
      <c r="EI67" s="441"/>
    </row>
    <row r="68" spans="1:139" ht="11.25">
      <c r="A68" s="448"/>
      <c r="B68" s="435"/>
      <c r="C68" s="438"/>
      <c r="D68" s="435"/>
      <c r="E68" s="438"/>
      <c r="F68" s="435"/>
      <c r="G68" s="438"/>
      <c r="H68" s="435"/>
      <c r="I68" s="438"/>
      <c r="J68" s="435"/>
      <c r="K68" s="438"/>
      <c r="L68" s="435"/>
      <c r="M68" s="438"/>
      <c r="N68" s="435"/>
      <c r="O68" s="438"/>
      <c r="P68" s="435"/>
      <c r="Q68" s="438"/>
      <c r="R68" s="435"/>
      <c r="S68" s="438"/>
      <c r="T68" s="435"/>
      <c r="U68" s="438"/>
      <c r="V68" s="435"/>
      <c r="W68" s="438"/>
      <c r="X68" s="435"/>
      <c r="Y68" s="438"/>
      <c r="Z68" s="435"/>
      <c r="AA68" s="438"/>
      <c r="AB68" s="435"/>
      <c r="AC68" s="438"/>
      <c r="AD68" s="435"/>
      <c r="AE68" s="438"/>
      <c r="AF68" s="435"/>
      <c r="AG68" s="438"/>
      <c r="AH68" s="435"/>
      <c r="AI68" s="438"/>
      <c r="AJ68" s="435"/>
      <c r="AK68" s="438"/>
      <c r="AL68" s="435"/>
      <c r="AM68" s="438"/>
      <c r="AN68" s="435"/>
      <c r="AO68" s="438"/>
      <c r="AP68" s="435"/>
      <c r="AQ68" s="438"/>
      <c r="AR68" s="435"/>
      <c r="AS68" s="438"/>
      <c r="AT68" s="435"/>
      <c r="AU68" s="438"/>
      <c r="AV68" s="435"/>
      <c r="AW68" s="438"/>
      <c r="AX68" s="435"/>
      <c r="AY68" s="438"/>
      <c r="AZ68" s="435"/>
      <c r="BA68" s="438"/>
      <c r="BB68" s="435"/>
      <c r="BC68" s="438"/>
      <c r="BD68" s="435"/>
      <c r="BE68" s="438"/>
      <c r="BF68" s="435"/>
      <c r="BG68" s="438"/>
      <c r="BH68" s="435"/>
      <c r="BI68" s="438"/>
      <c r="BJ68" s="435"/>
      <c r="BK68" s="438"/>
      <c r="BL68" s="435"/>
      <c r="BM68" s="438"/>
      <c r="BN68" s="435"/>
      <c r="BO68" s="438"/>
      <c r="BP68" s="435"/>
      <c r="BQ68" s="438"/>
      <c r="BR68" s="435"/>
      <c r="BS68" s="438"/>
      <c r="BT68" s="435"/>
      <c r="BU68" s="438"/>
      <c r="BV68" s="435"/>
      <c r="BW68" s="438"/>
      <c r="BX68" s="435"/>
      <c r="BY68" s="438"/>
      <c r="BZ68" s="435"/>
      <c r="CA68" s="438"/>
      <c r="CB68" s="435"/>
      <c r="CC68" s="438"/>
      <c r="CD68" s="435"/>
      <c r="CE68" s="438"/>
      <c r="CF68" s="435"/>
      <c r="CG68" s="438"/>
      <c r="CH68" s="435"/>
      <c r="CI68" s="438"/>
      <c r="CJ68" s="435"/>
      <c r="CK68" s="438"/>
      <c r="CL68" s="435"/>
      <c r="CM68" s="438"/>
      <c r="CN68" s="435"/>
      <c r="CO68" s="438"/>
      <c r="CP68" s="435"/>
      <c r="CQ68" s="438"/>
      <c r="CR68" s="435"/>
      <c r="CS68" s="438"/>
      <c r="CT68" s="435"/>
      <c r="CU68" s="438"/>
      <c r="CV68" s="435"/>
      <c r="CW68" s="438"/>
      <c r="CX68" s="435"/>
      <c r="CY68" s="438"/>
      <c r="CZ68" s="435"/>
      <c r="DA68" s="438"/>
      <c r="DB68" s="435"/>
      <c r="DC68" s="438"/>
      <c r="DD68" s="435"/>
      <c r="DE68" s="438"/>
      <c r="DF68" s="435"/>
      <c r="DG68" s="438"/>
      <c r="DH68" s="435"/>
      <c r="DI68" s="438"/>
      <c r="DJ68" s="435"/>
      <c r="DK68" s="438"/>
      <c r="DL68" s="435"/>
      <c r="DM68" s="438"/>
      <c r="DN68" s="435"/>
      <c r="DO68" s="438"/>
      <c r="DP68" s="435"/>
      <c r="DQ68" s="438"/>
      <c r="DR68" s="435"/>
      <c r="DS68" s="438"/>
      <c r="DT68" s="435"/>
      <c r="DU68" s="438"/>
      <c r="DV68" s="435"/>
      <c r="DW68" s="438"/>
      <c r="DX68" s="435"/>
      <c r="DY68" s="438"/>
      <c r="DZ68" s="435"/>
      <c r="EA68" s="438"/>
      <c r="EB68" s="435"/>
      <c r="EC68" s="438"/>
      <c r="ED68" s="435"/>
      <c r="EE68" s="438"/>
      <c r="EF68" s="435"/>
      <c r="EG68" s="438"/>
      <c r="EH68" s="435"/>
      <c r="EI68" s="441"/>
    </row>
    <row r="69" spans="1:139" s="430" customFormat="1" ht="12">
      <c r="A69" s="449" t="s">
        <v>327</v>
      </c>
      <c r="B69" s="450"/>
      <c r="C69" s="451"/>
      <c r="D69" s="450"/>
      <c r="E69" s="451"/>
      <c r="F69" s="450"/>
      <c r="G69" s="451"/>
      <c r="H69" s="450"/>
      <c r="I69" s="451"/>
      <c r="J69" s="450"/>
      <c r="K69" s="451"/>
      <c r="L69" s="450"/>
      <c r="M69" s="451"/>
      <c r="N69" s="450"/>
      <c r="O69" s="451"/>
      <c r="P69" s="450"/>
      <c r="Q69" s="451"/>
      <c r="R69" s="450"/>
      <c r="S69" s="451"/>
      <c r="T69" s="450"/>
      <c r="U69" s="451"/>
      <c r="V69" s="450"/>
      <c r="W69" s="451"/>
      <c r="X69" s="450"/>
      <c r="Y69" s="451"/>
      <c r="Z69" s="450"/>
      <c r="AA69" s="451"/>
      <c r="AB69" s="450"/>
      <c r="AC69" s="451"/>
      <c r="AD69" s="450"/>
      <c r="AE69" s="451"/>
      <c r="AF69" s="450"/>
      <c r="AG69" s="451"/>
      <c r="AH69" s="450"/>
      <c r="AI69" s="451"/>
      <c r="AJ69" s="450"/>
      <c r="AK69" s="451"/>
      <c r="AL69" s="450"/>
      <c r="AM69" s="451"/>
      <c r="AN69" s="450"/>
      <c r="AO69" s="451"/>
      <c r="AP69" s="450"/>
      <c r="AQ69" s="451"/>
      <c r="AR69" s="450"/>
      <c r="AS69" s="451"/>
      <c r="AT69" s="450"/>
      <c r="AU69" s="451"/>
      <c r="AV69" s="450"/>
      <c r="AW69" s="451"/>
      <c r="AX69" s="450"/>
      <c r="AY69" s="451"/>
      <c r="AZ69" s="450"/>
      <c r="BA69" s="451"/>
      <c r="BB69" s="450"/>
      <c r="BC69" s="451"/>
      <c r="BD69" s="450"/>
      <c r="BE69" s="451"/>
      <c r="BF69" s="450"/>
      <c r="BG69" s="451"/>
      <c r="BH69" s="450"/>
      <c r="BI69" s="451"/>
      <c r="BJ69" s="450"/>
      <c r="BK69" s="451"/>
      <c r="BL69" s="450"/>
      <c r="BM69" s="451"/>
      <c r="BN69" s="450"/>
      <c r="BO69" s="451"/>
      <c r="BP69" s="450"/>
      <c r="BQ69" s="451"/>
      <c r="BR69" s="450"/>
      <c r="BS69" s="451"/>
      <c r="BT69" s="450"/>
      <c r="BU69" s="451"/>
      <c r="BV69" s="450"/>
      <c r="BW69" s="451"/>
      <c r="BX69" s="450"/>
      <c r="BY69" s="451"/>
      <c r="BZ69" s="450"/>
      <c r="CA69" s="451"/>
      <c r="CB69" s="450"/>
      <c r="CC69" s="451"/>
      <c r="CD69" s="450"/>
      <c r="CE69" s="451"/>
      <c r="CF69" s="450"/>
      <c r="CG69" s="451"/>
      <c r="CH69" s="450"/>
      <c r="CI69" s="451"/>
      <c r="CJ69" s="450"/>
      <c r="CK69" s="451"/>
      <c r="CL69" s="450"/>
      <c r="CM69" s="451"/>
      <c r="CN69" s="450"/>
      <c r="CO69" s="451"/>
      <c r="CP69" s="450"/>
      <c r="CQ69" s="451"/>
      <c r="CR69" s="450"/>
      <c r="CS69" s="451"/>
      <c r="CT69" s="450"/>
      <c r="CU69" s="451"/>
      <c r="CV69" s="450"/>
      <c r="CW69" s="451"/>
      <c r="CX69" s="450"/>
      <c r="CY69" s="451"/>
      <c r="CZ69" s="450"/>
      <c r="DA69" s="451"/>
      <c r="DB69" s="450"/>
      <c r="DC69" s="451"/>
      <c r="DD69" s="450"/>
      <c r="DE69" s="451"/>
      <c r="DF69" s="450"/>
      <c r="DG69" s="451"/>
      <c r="DH69" s="450"/>
      <c r="DI69" s="451"/>
      <c r="DJ69" s="450"/>
      <c r="DK69" s="451"/>
      <c r="DL69" s="450"/>
      <c r="DM69" s="451"/>
      <c r="DN69" s="450"/>
      <c r="DO69" s="451"/>
      <c r="DP69" s="450"/>
      <c r="DQ69" s="451"/>
      <c r="DR69" s="450"/>
      <c r="DS69" s="451"/>
      <c r="DT69" s="450"/>
      <c r="DU69" s="451"/>
      <c r="DV69" s="450"/>
      <c r="DW69" s="451"/>
      <c r="DX69" s="450"/>
      <c r="DY69" s="451"/>
      <c r="DZ69" s="450"/>
      <c r="EA69" s="451"/>
      <c r="EB69" s="450"/>
      <c r="EC69" s="451"/>
      <c r="ED69" s="450"/>
      <c r="EE69" s="451"/>
      <c r="EF69" s="450"/>
      <c r="EG69" s="451"/>
      <c r="EH69" s="450"/>
      <c r="EI69" s="452"/>
    </row>
    <row r="70" spans="1:139" s="430" customFormat="1" ht="12">
      <c r="A70" s="449" t="s">
        <v>328</v>
      </c>
      <c r="B70" s="450"/>
      <c r="C70" s="451" t="s">
        <v>330</v>
      </c>
      <c r="D70" s="450"/>
      <c r="E70" s="453">
        <v>0.2</v>
      </c>
      <c r="F70" s="450"/>
      <c r="G70" s="451"/>
      <c r="H70" s="450"/>
      <c r="I70" s="451" t="s">
        <v>176</v>
      </c>
      <c r="J70" s="450"/>
      <c r="K70" s="451" t="s">
        <v>330</v>
      </c>
      <c r="L70" s="450"/>
      <c r="M70" s="451"/>
      <c r="N70" s="450"/>
      <c r="O70" s="451" t="s">
        <v>176</v>
      </c>
      <c r="P70" s="450"/>
      <c r="Q70" s="451" t="s">
        <v>176</v>
      </c>
      <c r="R70" s="450"/>
      <c r="S70" s="451" t="s">
        <v>176</v>
      </c>
      <c r="T70" s="450"/>
      <c r="U70" s="451" t="s">
        <v>176</v>
      </c>
      <c r="V70" s="450"/>
      <c r="W70" s="451" t="s">
        <v>176</v>
      </c>
      <c r="X70" s="450"/>
      <c r="Y70" s="451"/>
      <c r="Z70" s="450"/>
      <c r="AA70" s="451" t="s">
        <v>176</v>
      </c>
      <c r="AB70" s="450"/>
      <c r="AC70" s="451" t="s">
        <v>176</v>
      </c>
      <c r="AD70" s="450"/>
      <c r="AE70" s="451" t="s">
        <v>176</v>
      </c>
      <c r="AF70" s="450"/>
      <c r="AG70" s="453">
        <v>46</v>
      </c>
      <c r="AH70" s="450"/>
      <c r="AI70" s="451" t="s">
        <v>176</v>
      </c>
      <c r="AJ70" s="450"/>
      <c r="AK70" s="451" t="s">
        <v>176</v>
      </c>
      <c r="AL70" s="450"/>
      <c r="AM70" s="451"/>
      <c r="AN70" s="450"/>
      <c r="AO70" s="451" t="s">
        <v>176</v>
      </c>
      <c r="AP70" s="450"/>
      <c r="AQ70" s="451" t="s">
        <v>176</v>
      </c>
      <c r="AR70" s="450"/>
      <c r="AS70" s="451" t="s">
        <v>176</v>
      </c>
      <c r="AT70" s="450"/>
      <c r="AU70" s="451" t="s">
        <v>176</v>
      </c>
      <c r="AV70" s="450"/>
      <c r="AW70" s="451" t="s">
        <v>176</v>
      </c>
      <c r="AX70" s="450"/>
      <c r="AY70" s="451" t="s">
        <v>176</v>
      </c>
      <c r="AZ70" s="450"/>
      <c r="BA70" s="451"/>
      <c r="BB70" s="450"/>
      <c r="BC70" s="451" t="s">
        <v>176</v>
      </c>
      <c r="BD70" s="450"/>
      <c r="BE70" s="451" t="s">
        <v>176</v>
      </c>
      <c r="BF70" s="450"/>
      <c r="BG70" s="451" t="s">
        <v>176</v>
      </c>
      <c r="BH70" s="450"/>
      <c r="BI70" s="451" t="s">
        <v>176</v>
      </c>
      <c r="BJ70" s="450"/>
      <c r="BK70" s="451" t="s">
        <v>176</v>
      </c>
      <c r="BL70" s="450"/>
      <c r="BM70" s="451" t="s">
        <v>176</v>
      </c>
      <c r="BN70" s="450"/>
      <c r="BO70" s="451" t="s">
        <v>176</v>
      </c>
      <c r="BP70" s="450"/>
      <c r="BQ70" s="451" t="s">
        <v>176</v>
      </c>
      <c r="BR70" s="450"/>
      <c r="BS70" s="451" t="s">
        <v>176</v>
      </c>
      <c r="BT70" s="450"/>
      <c r="BU70" s="451" t="s">
        <v>176</v>
      </c>
      <c r="BV70" s="450"/>
      <c r="BW70" s="451" t="s">
        <v>176</v>
      </c>
      <c r="BX70" s="450"/>
      <c r="BY70" s="451" t="s">
        <v>176</v>
      </c>
      <c r="BZ70" s="450"/>
      <c r="CA70" s="451" t="s">
        <v>176</v>
      </c>
      <c r="CB70" s="450"/>
      <c r="CC70" s="451" t="s">
        <v>176</v>
      </c>
      <c r="CD70" s="450"/>
      <c r="CE70" s="451" t="s">
        <v>176</v>
      </c>
      <c r="CF70" s="450"/>
      <c r="CG70" s="451" t="s">
        <v>176</v>
      </c>
      <c r="CH70" s="450"/>
      <c r="CI70" s="451" t="s">
        <v>176</v>
      </c>
      <c r="CJ70" s="450"/>
      <c r="CK70" s="451" t="s">
        <v>176</v>
      </c>
      <c r="CL70" s="450"/>
      <c r="CM70" s="451" t="s">
        <v>176</v>
      </c>
      <c r="CN70" s="450"/>
      <c r="CO70" s="451" t="s">
        <v>176</v>
      </c>
      <c r="CP70" s="450"/>
      <c r="CQ70" s="451" t="s">
        <v>176</v>
      </c>
      <c r="CR70" s="450"/>
      <c r="CS70" s="451" t="s">
        <v>176</v>
      </c>
      <c r="CT70" s="450"/>
      <c r="CU70" s="451"/>
      <c r="CV70" s="450"/>
      <c r="CW70" s="451"/>
      <c r="CX70" s="450"/>
      <c r="CY70" s="451"/>
      <c r="CZ70" s="450"/>
      <c r="DA70" s="451" t="s">
        <v>176</v>
      </c>
      <c r="DB70" s="450"/>
      <c r="DC70" s="451"/>
      <c r="DD70" s="450"/>
      <c r="DE70" s="451"/>
      <c r="DF70" s="450"/>
      <c r="DG70" s="451"/>
      <c r="DH70" s="450"/>
      <c r="DI70" s="451" t="s">
        <v>176</v>
      </c>
      <c r="DJ70" s="450"/>
      <c r="DK70" s="451" t="s">
        <v>176</v>
      </c>
      <c r="DL70" s="450"/>
      <c r="DM70" s="451" t="s">
        <v>176</v>
      </c>
      <c r="DN70" s="450"/>
      <c r="DO70" s="451" t="s">
        <v>176</v>
      </c>
      <c r="DP70" s="450"/>
      <c r="DQ70" s="451" t="s">
        <v>176</v>
      </c>
      <c r="DR70" s="450"/>
      <c r="DS70" s="451" t="s">
        <v>176</v>
      </c>
      <c r="DT70" s="450"/>
      <c r="DU70" s="451" t="s">
        <v>176</v>
      </c>
      <c r="DV70" s="450"/>
      <c r="DW70" s="451" t="s">
        <v>176</v>
      </c>
      <c r="DX70" s="450"/>
      <c r="DY70" s="453">
        <v>34</v>
      </c>
      <c r="DZ70" s="450"/>
      <c r="EA70" s="451" t="s">
        <v>330</v>
      </c>
      <c r="EB70" s="450"/>
      <c r="EC70" s="451" t="s">
        <v>176</v>
      </c>
      <c r="ED70" s="450"/>
      <c r="EE70" s="451"/>
      <c r="EF70" s="450"/>
      <c r="EG70" s="451" t="s">
        <v>176</v>
      </c>
      <c r="EH70" s="450"/>
      <c r="EI70" s="452" t="s">
        <v>176</v>
      </c>
    </row>
    <row r="71" spans="1:139" s="430" customFormat="1" ht="12">
      <c r="A71" s="454" t="s">
        <v>329</v>
      </c>
      <c r="B71" s="452" t="s">
        <v>276</v>
      </c>
      <c r="C71" s="451">
        <v>5</v>
      </c>
      <c r="D71" s="450"/>
      <c r="E71" s="451" t="s">
        <v>330</v>
      </c>
      <c r="F71" s="450"/>
      <c r="G71" s="451"/>
      <c r="H71" s="450" t="s">
        <v>276</v>
      </c>
      <c r="I71" s="451">
        <v>0.3</v>
      </c>
      <c r="J71" s="450" t="s">
        <v>276</v>
      </c>
      <c r="K71" s="451">
        <v>5</v>
      </c>
      <c r="L71" s="450"/>
      <c r="M71" s="451"/>
      <c r="N71" s="450" t="s">
        <v>276</v>
      </c>
      <c r="O71" s="451">
        <v>0.3</v>
      </c>
      <c r="P71" s="450" t="s">
        <v>276</v>
      </c>
      <c r="Q71" s="451">
        <v>0.3</v>
      </c>
      <c r="R71" s="450" t="s">
        <v>276</v>
      </c>
      <c r="S71" s="451">
        <v>0.3</v>
      </c>
      <c r="T71" s="450" t="s">
        <v>276</v>
      </c>
      <c r="U71" s="451">
        <v>0.3</v>
      </c>
      <c r="V71" s="450" t="s">
        <v>276</v>
      </c>
      <c r="W71" s="451">
        <v>0.1</v>
      </c>
      <c r="X71" s="450"/>
      <c r="Y71" s="451"/>
      <c r="Z71" s="450" t="s">
        <v>276</v>
      </c>
      <c r="AA71" s="451">
        <v>5</v>
      </c>
      <c r="AB71" s="450" t="s">
        <v>276</v>
      </c>
      <c r="AC71" s="451">
        <v>1</v>
      </c>
      <c r="AD71" s="450" t="s">
        <v>276</v>
      </c>
      <c r="AE71" s="451">
        <v>2</v>
      </c>
      <c r="AF71" s="450"/>
      <c r="AG71" s="451"/>
      <c r="AH71" s="450" t="s">
        <v>276</v>
      </c>
      <c r="AI71" s="451">
        <v>5</v>
      </c>
      <c r="AJ71" s="450" t="s">
        <v>276</v>
      </c>
      <c r="AK71" s="451">
        <v>5</v>
      </c>
      <c r="AL71" s="450"/>
      <c r="AM71" s="451"/>
      <c r="AN71" s="450" t="s">
        <v>276</v>
      </c>
      <c r="AO71" s="451">
        <v>5</v>
      </c>
      <c r="AP71" s="450" t="s">
        <v>276</v>
      </c>
      <c r="AQ71" s="451">
        <v>5</v>
      </c>
      <c r="AR71" s="450" t="s">
        <v>276</v>
      </c>
      <c r="AS71" s="451">
        <v>5</v>
      </c>
      <c r="AT71" s="450" t="s">
        <v>276</v>
      </c>
      <c r="AU71" s="451">
        <v>1</v>
      </c>
      <c r="AV71" s="450" t="s">
        <v>276</v>
      </c>
      <c r="AW71" s="451">
        <v>0.3</v>
      </c>
      <c r="AX71" s="450" t="s">
        <v>276</v>
      </c>
      <c r="AY71" s="451">
        <v>0.1</v>
      </c>
      <c r="AZ71" s="450"/>
      <c r="BA71" s="451"/>
      <c r="BB71" s="450" t="s">
        <v>276</v>
      </c>
      <c r="BC71" s="451">
        <v>5</v>
      </c>
      <c r="BD71" s="450" t="s">
        <v>276</v>
      </c>
      <c r="BE71" s="451">
        <v>0.5</v>
      </c>
      <c r="BF71" s="450" t="s">
        <v>276</v>
      </c>
      <c r="BG71" s="451">
        <v>0.5</v>
      </c>
      <c r="BH71" s="450" t="s">
        <v>276</v>
      </c>
      <c r="BI71" s="451">
        <v>0.5</v>
      </c>
      <c r="BJ71" s="450" t="s">
        <v>276</v>
      </c>
      <c r="BK71" s="451">
        <v>5</v>
      </c>
      <c r="BL71" s="450" t="s">
        <v>276</v>
      </c>
      <c r="BM71" s="451">
        <v>5</v>
      </c>
      <c r="BN71" s="450" t="s">
        <v>276</v>
      </c>
      <c r="BO71" s="451">
        <v>2</v>
      </c>
      <c r="BP71" s="450" t="s">
        <v>276</v>
      </c>
      <c r="BQ71" s="451">
        <v>2</v>
      </c>
      <c r="BR71" s="450" t="s">
        <v>276</v>
      </c>
      <c r="BS71" s="451">
        <v>2</v>
      </c>
      <c r="BT71" s="450" t="s">
        <v>276</v>
      </c>
      <c r="BU71" s="451">
        <v>5</v>
      </c>
      <c r="BV71" s="450" t="s">
        <v>276</v>
      </c>
      <c r="BW71" s="451">
        <v>5</v>
      </c>
      <c r="BX71" s="450" t="s">
        <v>276</v>
      </c>
      <c r="BY71" s="451">
        <v>5</v>
      </c>
      <c r="BZ71" s="450" t="s">
        <v>276</v>
      </c>
      <c r="CA71" s="451">
        <v>5</v>
      </c>
      <c r="CB71" s="450" t="s">
        <v>276</v>
      </c>
      <c r="CC71" s="451">
        <v>5</v>
      </c>
      <c r="CD71" s="450" t="s">
        <v>276</v>
      </c>
      <c r="CE71" s="451">
        <v>0.05</v>
      </c>
      <c r="CF71" s="450" t="s">
        <v>276</v>
      </c>
      <c r="CG71" s="451">
        <v>1</v>
      </c>
      <c r="CH71" s="450" t="s">
        <v>276</v>
      </c>
      <c r="CI71" s="451">
        <v>1</v>
      </c>
      <c r="CJ71" s="450" t="s">
        <v>276</v>
      </c>
      <c r="CK71" s="451">
        <v>5</v>
      </c>
      <c r="CL71" s="450" t="s">
        <v>276</v>
      </c>
      <c r="CM71" s="451">
        <v>1</v>
      </c>
      <c r="CN71" s="450" t="s">
        <v>276</v>
      </c>
      <c r="CO71" s="451">
        <v>0.05</v>
      </c>
      <c r="CP71" s="450" t="s">
        <v>276</v>
      </c>
      <c r="CQ71" s="451">
        <v>1</v>
      </c>
      <c r="CR71" s="450" t="s">
        <v>276</v>
      </c>
      <c r="CS71" s="451">
        <v>5</v>
      </c>
      <c r="CT71" s="450"/>
      <c r="CU71" s="451"/>
      <c r="CV71" s="450"/>
      <c r="CW71" s="451"/>
      <c r="CX71" s="450"/>
      <c r="CY71" s="451"/>
      <c r="CZ71" s="450" t="s">
        <v>276</v>
      </c>
      <c r="DA71" s="451">
        <v>5</v>
      </c>
      <c r="DB71" s="450"/>
      <c r="DC71" s="451"/>
      <c r="DD71" s="450"/>
      <c r="DE71" s="451"/>
      <c r="DF71" s="450"/>
      <c r="DG71" s="451"/>
      <c r="DH71" s="450" t="s">
        <v>276</v>
      </c>
      <c r="DI71" s="451">
        <v>1</v>
      </c>
      <c r="DJ71" s="450" t="s">
        <v>276</v>
      </c>
      <c r="DK71" s="451">
        <v>5</v>
      </c>
      <c r="DL71" s="450" t="s">
        <v>276</v>
      </c>
      <c r="DM71" s="451">
        <v>5</v>
      </c>
      <c r="DN71" s="450" t="s">
        <v>276</v>
      </c>
      <c r="DO71" s="451">
        <v>5</v>
      </c>
      <c r="DP71" s="450" t="s">
        <v>276</v>
      </c>
      <c r="DQ71" s="451">
        <v>1</v>
      </c>
      <c r="DR71" s="450" t="s">
        <v>276</v>
      </c>
      <c r="DS71" s="451">
        <v>5</v>
      </c>
      <c r="DT71" s="450" t="s">
        <v>276</v>
      </c>
      <c r="DU71" s="451">
        <v>1</v>
      </c>
      <c r="DV71" s="450" t="s">
        <v>276</v>
      </c>
      <c r="DW71" s="451">
        <v>0.05</v>
      </c>
      <c r="DX71" s="450"/>
      <c r="DY71" s="451" t="s">
        <v>330</v>
      </c>
      <c r="DZ71" s="450" t="s">
        <v>276</v>
      </c>
      <c r="EA71" s="451">
        <v>0.05</v>
      </c>
      <c r="EB71" s="450" t="s">
        <v>276</v>
      </c>
      <c r="EC71" s="451">
        <v>5</v>
      </c>
      <c r="ED71" s="450"/>
      <c r="EE71" s="451"/>
      <c r="EF71" s="450" t="s">
        <v>276</v>
      </c>
      <c r="EG71" s="451">
        <v>5</v>
      </c>
      <c r="EH71" s="450" t="s">
        <v>276</v>
      </c>
      <c r="EI71" s="452">
        <v>1</v>
      </c>
    </row>
    <row r="72" spans="19:130" ht="11.25">
      <c r="S72" s="386"/>
      <c r="T72" s="455"/>
      <c r="DC72" s="386"/>
      <c r="DD72" s="455"/>
      <c r="DY72" s="386"/>
      <c r="DZ72" s="455"/>
    </row>
  </sheetData>
  <printOptions horizontalCentered="1"/>
  <pageMargins left="0.5" right="0.5" top="1.25" bottom="1" header="0.5" footer="0.5"/>
  <pageSetup horizontalDpi="600" verticalDpi="600" orientation="landscape" scale="55" r:id="rId1"/>
  <headerFooter alignWithMargins="0">
    <oddHeader>&amp;C&amp;"Arial,Bold"TABLE 4
DELTA DIABLO PRIORITY POLLUTANTS:  EPA 625</oddHeader>
    <oddFooter>&amp;L&amp;9&amp;F, &amp;A&amp;R&amp;9Prepared by:  AJW, &amp;D</oddFooter>
  </headerFooter>
  <colBreaks count="5" manualBreakCount="5">
    <brk id="27" max="65535" man="1"/>
    <brk id="53" max="65535" man="1"/>
    <brk id="79" max="65535" man="1"/>
    <brk id="105" max="65535" man="1"/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Indra N. Mitra</dc:creator>
  <cp:keywords/>
  <dc:description/>
  <cp:lastModifiedBy>GP</cp:lastModifiedBy>
  <cp:lastPrinted>2004-03-10T20:08:26Z</cp:lastPrinted>
  <dcterms:created xsi:type="dcterms:W3CDTF">2002-04-16T15:45:56Z</dcterms:created>
  <dcterms:modified xsi:type="dcterms:W3CDTF">2004-03-10T20:28:21Z</dcterms:modified>
  <cp:category/>
  <cp:version/>
  <cp:contentType/>
  <cp:contentStatus/>
</cp:coreProperties>
</file>